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2" windowWidth="23256" windowHeight="12600"/>
  </bookViews>
  <sheets>
    <sheet name="Acque-SCAS dati WFD" sheetId="4" r:id="rId1"/>
  </sheets>
  <calcPr calcId="145621"/>
</workbook>
</file>

<file path=xl/calcChain.xml><?xml version="1.0" encoding="utf-8"?>
<calcChain xmlns="http://schemas.openxmlformats.org/spreadsheetml/2006/main">
  <c r="B31" i="4" l="1"/>
  <c r="B52" i="4"/>
  <c r="B50" i="4"/>
  <c r="B47" i="4"/>
  <c r="B45" i="4"/>
  <c r="B42" i="4"/>
  <c r="B41" i="4"/>
  <c r="B39" i="4"/>
  <c r="B38" i="4"/>
  <c r="B37" i="4"/>
  <c r="B35" i="4"/>
  <c r="B34" i="4"/>
  <c r="B33" i="4"/>
  <c r="G31" i="4"/>
  <c r="E31" i="4"/>
  <c r="C31" i="4"/>
  <c r="H10" i="4"/>
  <c r="H11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9" i="4"/>
  <c r="F10" i="4"/>
  <c r="F11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D10" i="4"/>
  <c r="D11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F9" i="4"/>
  <c r="D9" i="4"/>
  <c r="C32" i="4"/>
  <c r="E32" i="4"/>
  <c r="G32" i="4"/>
  <c r="B36" i="4"/>
  <c r="C33" i="4"/>
  <c r="E33" i="4"/>
  <c r="G33" i="4"/>
  <c r="H33" i="4" s="1"/>
  <c r="B32" i="4"/>
  <c r="C52" i="4"/>
  <c r="E52" i="4"/>
  <c r="G52" i="4"/>
  <c r="C51" i="4"/>
  <c r="E51" i="4"/>
  <c r="G51" i="4"/>
  <c r="B51" i="4"/>
  <c r="C50" i="4"/>
  <c r="E50" i="4"/>
  <c r="G50" i="4"/>
  <c r="C48" i="4"/>
  <c r="E48" i="4"/>
  <c r="G48" i="4"/>
  <c r="B48" i="4"/>
  <c r="C47" i="4"/>
  <c r="E47" i="4"/>
  <c r="G47" i="4"/>
  <c r="C46" i="4"/>
  <c r="E46" i="4"/>
  <c r="G46" i="4"/>
  <c r="B46" i="4"/>
  <c r="C45" i="4"/>
  <c r="E45" i="4"/>
  <c r="G45" i="4"/>
  <c r="B43" i="4"/>
  <c r="C43" i="4"/>
  <c r="E43" i="4"/>
  <c r="G43" i="4"/>
  <c r="C42" i="4"/>
  <c r="E42" i="4"/>
  <c r="G42" i="4"/>
  <c r="C41" i="4"/>
  <c r="E41" i="4"/>
  <c r="G41" i="4"/>
  <c r="F45" i="4" l="1"/>
  <c r="D33" i="4"/>
  <c r="F42" i="4"/>
  <c r="F31" i="4"/>
  <c r="D31" i="4"/>
  <c r="H41" i="4"/>
  <c r="D41" i="4"/>
  <c r="F32" i="4"/>
  <c r="F33" i="4"/>
  <c r="H32" i="4"/>
  <c r="D32" i="4"/>
  <c r="F47" i="4"/>
  <c r="F43" i="4"/>
  <c r="F51" i="4"/>
  <c r="F41" i="4"/>
  <c r="H42" i="4"/>
  <c r="D42" i="4"/>
  <c r="H43" i="4"/>
  <c r="D43" i="4"/>
  <c r="H45" i="4"/>
  <c r="D45" i="4"/>
  <c r="H46" i="4"/>
  <c r="F46" i="4"/>
  <c r="H47" i="4"/>
  <c r="D47" i="4"/>
  <c r="H48" i="4"/>
  <c r="F48" i="4"/>
  <c r="H50" i="4"/>
  <c r="D50" i="4"/>
  <c r="H51" i="4"/>
  <c r="D51" i="4"/>
  <c r="H52" i="4"/>
  <c r="D52" i="4"/>
  <c r="F50" i="4"/>
  <c r="F52" i="4"/>
  <c r="D48" i="4"/>
  <c r="D46" i="4"/>
  <c r="C36" i="4" l="1"/>
  <c r="E36" i="4"/>
  <c r="G36" i="4"/>
  <c r="C38" i="4"/>
  <c r="E38" i="4"/>
  <c r="G38" i="4"/>
  <c r="C37" i="4"/>
  <c r="E37" i="4"/>
  <c r="G37" i="4"/>
  <c r="C35" i="4"/>
  <c r="E35" i="4"/>
  <c r="G35" i="4"/>
  <c r="C34" i="4"/>
  <c r="E34" i="4"/>
  <c r="G34" i="4"/>
  <c r="C39" i="4"/>
  <c r="E39" i="4"/>
  <c r="F39" i="4" s="1"/>
  <c r="G39" i="4"/>
  <c r="H31" i="4"/>
  <c r="D34" i="4" l="1"/>
  <c r="H37" i="4"/>
  <c r="F38" i="4"/>
  <c r="H34" i="4"/>
  <c r="D37" i="4"/>
  <c r="F36" i="4"/>
  <c r="F35" i="4"/>
  <c r="H39" i="4"/>
  <c r="D39" i="4"/>
  <c r="F34" i="4"/>
  <c r="H35" i="4"/>
  <c r="D35" i="4"/>
  <c r="F37" i="4"/>
  <c r="H38" i="4"/>
  <c r="D38" i="4"/>
  <c r="H36" i="4"/>
  <c r="D36" i="4"/>
</calcChain>
</file>

<file path=xl/sharedStrings.xml><?xml version="1.0" encoding="utf-8"?>
<sst xmlns="http://schemas.openxmlformats.org/spreadsheetml/2006/main" count="64" uniqueCount="59">
  <si>
    <t>Piemonte</t>
  </si>
  <si>
    <t>Valle d'Aosta/Vallée d'Aoste</t>
  </si>
  <si>
    <t>Lombardia</t>
  </si>
  <si>
    <t>Trentino-Alto Adige/Südtirol</t>
  </si>
  <si>
    <t>    - Bolzano/Bozen</t>
  </si>
  <si>
    <t>    - Trento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</si>
  <si>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</si>
  <si>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</si>
  <si>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</si>
  <si>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</si>
  <si>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</si>
  <si>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</si>
  <si>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</si>
  <si>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</si>
  <si>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</si>
  <si>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</si>
  <si>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</si>
  <si>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</si>
  <si>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</si>
  <si>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</si>
  <si>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</si>
  <si>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</si>
  <si>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Buono</t>
  </si>
  <si>
    <t xml:space="preserve">Scarso </t>
  </si>
  <si>
    <t>N. C.I.</t>
  </si>
  <si>
    <t>% C.I.</t>
  </si>
  <si>
    <t>TOT Corpi Idrici (C.I.)</t>
  </si>
  <si>
    <t>NON CLASSIFICATI</t>
  </si>
  <si>
    <t>Territorio: REGIONI</t>
  </si>
  <si>
    <t>Italia</t>
  </si>
  <si>
    <t xml:space="preserve">    - Nord</t>
  </si>
  <si>
    <t xml:space="preserve">        - Nord-ovest</t>
  </si>
  <si>
    <t xml:space="preserve">        - Nord-est</t>
  </si>
  <si>
    <t xml:space="preserve">    - Centro</t>
  </si>
  <si>
    <t xml:space="preserve">    - Centro-Nord</t>
  </si>
  <si>
    <t xml:space="preserve">    - Mezzogiorno</t>
  </si>
  <si>
    <t xml:space="preserve">        - Sud</t>
  </si>
  <si>
    <t xml:space="preserve">        - Isole</t>
  </si>
  <si>
    <t>Ciclo di programmazione F.S. 2000-06</t>
  </si>
  <si>
    <t xml:space="preserve">    - Regioni non Ob. 1</t>
  </si>
  <si>
    <t xml:space="preserve">    - Regioni Ob. 1</t>
  </si>
  <si>
    <t xml:space="preserve">    - Regioni Ob. 1 (escl. Molise)</t>
  </si>
  <si>
    <t>Ciclo di programmazione F.S. 2007-13</t>
  </si>
  <si>
    <t xml:space="preserve">    - Ob. CONV</t>
  </si>
  <si>
    <t xml:space="preserve">    - Ob. CONV (escl. Basilicata)</t>
  </si>
  <si>
    <t xml:space="preserve">    - Ob. CRO</t>
  </si>
  <si>
    <t xml:space="preserve">    - Ob. CRO (escl. Sardegna)</t>
  </si>
  <si>
    <t>Ciclo di programmazione F. S. 2014-20</t>
  </si>
  <si>
    <t xml:space="preserve">    - Regioni più sviluppate</t>
  </si>
  <si>
    <t xml:space="preserve">    - Regioni in transizione</t>
  </si>
  <si>
    <t xml:space="preserve">    - Regioni meno sviluppate</t>
  </si>
  <si>
    <t xml:space="preserve">Anni 2010-2015 </t>
  </si>
  <si>
    <t>Fonte dati: Reporting WFD 2016</t>
  </si>
  <si>
    <t>Stato Chimico delle Acque Sotterranee (SCAS)</t>
  </si>
  <si>
    <t>Nome tabella: STATO CHIMICO DELLE ACQUE SOTTERRANEE_2010_2015_DATI REPORTING WFD 2016</t>
  </si>
  <si>
    <t>Acque</t>
  </si>
  <si>
    <t>https://annuario.isprambiente.it/pon/basic/21</t>
  </si>
  <si>
    <t>Metadati</t>
  </si>
  <si>
    <t>Legenda: C.I. = Corpi Idrici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</si>
</sst>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/>
    <xf numFmtId="0" fontId="1" fillId="3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4" fillId="0" borderId="0" xfId="3" applyFont="1"/>
    <xf numFmtId="0" fontId="5" fillId="2" borderId="0" xfId="0" applyFont="1" applyFill="1" applyAlignment="1"/>
    <xf numFmtId="0" fontId="5" fillId="0" borderId="0" xfId="0" applyFont="1" applyFill="1" applyAlignme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1" xfId="0" applyFont="1" applyBorder="1" applyAlignment="1"/>
    <xf numFmtId="0" fontId="1" fillId="0" borderId="1" xfId="0" applyFont="1" applyBorder="1" applyAlignment="1"/>
    <xf numFmtId="0" fontId="0" fillId="0" borderId="0" xfId="0" applyFont="1" applyFill="1" applyBorder="1" applyAlignment="1">
      <alignment horizontal="left" vertical="center"/>
    </xf>
  </cellXfs>
  <cellStyles count="4">
    <cellStyle name="Collegamento ipertestuale" xfId="3" builtinId="8"/>
    <cellStyle name="Collegamento ipertestuale 5" xfId="2"/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nuario.isprambiente.it/pon/basic/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L40" sqref="L40"/>
    </sheetView>
  </sheetViews>
  <sheetFormatPr defaultRowHeight="14.4" x14ac:dyDescent="0.3"/>
  <cols>
    <col min="1" max="1" width="32.33203125" style="17" bestFit="1" customWidth="1"/>
    <col min="2" max="2" width="9.109375" style="18"/>
    <col min="3" max="221" width="9.109375" style="17"/>
    <col min="222" max="222" width="0" style="17" hidden="1" customWidth="1"/>
    <col min="223" max="223" width="32.33203125" style="17" bestFit="1" customWidth="1"/>
    <col min="224" max="477" width="9.109375" style="17"/>
    <col min="478" max="478" width="0" style="17" hidden="1" customWidth="1"/>
    <col min="479" max="479" width="32.33203125" style="17" bestFit="1" customWidth="1"/>
    <col min="480" max="733" width="9.109375" style="17"/>
    <col min="734" max="734" width="0" style="17" hidden="1" customWidth="1"/>
    <col min="735" max="735" width="32.33203125" style="17" bestFit="1" customWidth="1"/>
    <col min="736" max="989" width="9.109375" style="17"/>
    <col min="990" max="990" width="0" style="17" hidden="1" customWidth="1"/>
    <col min="991" max="991" width="32.33203125" style="17" bestFit="1" customWidth="1"/>
    <col min="992" max="1245" width="9.109375" style="17"/>
    <col min="1246" max="1246" width="0" style="17" hidden="1" customWidth="1"/>
    <col min="1247" max="1247" width="32.33203125" style="17" bestFit="1" customWidth="1"/>
    <col min="1248" max="1501" width="9.109375" style="17"/>
    <col min="1502" max="1502" width="0" style="17" hidden="1" customWidth="1"/>
    <col min="1503" max="1503" width="32.33203125" style="17" bestFit="1" customWidth="1"/>
    <col min="1504" max="1757" width="9.109375" style="17"/>
    <col min="1758" max="1758" width="0" style="17" hidden="1" customWidth="1"/>
    <col min="1759" max="1759" width="32.33203125" style="17" bestFit="1" customWidth="1"/>
    <col min="1760" max="2013" width="9.109375" style="17"/>
    <col min="2014" max="2014" width="0" style="17" hidden="1" customWidth="1"/>
    <col min="2015" max="2015" width="32.33203125" style="17" bestFit="1" customWidth="1"/>
    <col min="2016" max="2269" width="9.109375" style="17"/>
    <col min="2270" max="2270" width="0" style="17" hidden="1" customWidth="1"/>
    <col min="2271" max="2271" width="32.33203125" style="17" bestFit="1" customWidth="1"/>
    <col min="2272" max="2525" width="9.109375" style="17"/>
    <col min="2526" max="2526" width="0" style="17" hidden="1" customWidth="1"/>
    <col min="2527" max="2527" width="32.33203125" style="17" bestFit="1" customWidth="1"/>
    <col min="2528" max="2781" width="9.109375" style="17"/>
    <col min="2782" max="2782" width="0" style="17" hidden="1" customWidth="1"/>
    <col min="2783" max="2783" width="32.33203125" style="17" bestFit="1" customWidth="1"/>
    <col min="2784" max="3037" width="9.109375" style="17"/>
    <col min="3038" max="3038" width="0" style="17" hidden="1" customWidth="1"/>
    <col min="3039" max="3039" width="32.33203125" style="17" bestFit="1" customWidth="1"/>
    <col min="3040" max="3293" width="9.109375" style="17"/>
    <col min="3294" max="3294" width="0" style="17" hidden="1" customWidth="1"/>
    <col min="3295" max="3295" width="32.33203125" style="17" bestFit="1" customWidth="1"/>
    <col min="3296" max="3549" width="9.109375" style="17"/>
    <col min="3550" max="3550" width="0" style="17" hidden="1" customWidth="1"/>
    <col min="3551" max="3551" width="32.33203125" style="17" bestFit="1" customWidth="1"/>
    <col min="3552" max="3805" width="9.109375" style="17"/>
    <col min="3806" max="3806" width="0" style="17" hidden="1" customWidth="1"/>
    <col min="3807" max="3807" width="32.33203125" style="17" bestFit="1" customWidth="1"/>
    <col min="3808" max="4061" width="9.109375" style="17"/>
    <col min="4062" max="4062" width="0" style="17" hidden="1" customWidth="1"/>
    <col min="4063" max="4063" width="32.33203125" style="17" bestFit="1" customWidth="1"/>
    <col min="4064" max="4317" width="9.109375" style="17"/>
    <col min="4318" max="4318" width="0" style="17" hidden="1" customWidth="1"/>
    <col min="4319" max="4319" width="32.33203125" style="17" bestFit="1" customWidth="1"/>
    <col min="4320" max="4573" width="9.109375" style="17"/>
    <col min="4574" max="4574" width="0" style="17" hidden="1" customWidth="1"/>
    <col min="4575" max="4575" width="32.33203125" style="17" bestFit="1" customWidth="1"/>
    <col min="4576" max="4829" width="9.109375" style="17"/>
    <col min="4830" max="4830" width="0" style="17" hidden="1" customWidth="1"/>
    <col min="4831" max="4831" width="32.33203125" style="17" bestFit="1" customWidth="1"/>
    <col min="4832" max="5085" width="9.109375" style="17"/>
    <col min="5086" max="5086" width="0" style="17" hidden="1" customWidth="1"/>
    <col min="5087" max="5087" width="32.33203125" style="17" bestFit="1" customWidth="1"/>
    <col min="5088" max="5341" width="9.109375" style="17"/>
    <col min="5342" max="5342" width="0" style="17" hidden="1" customWidth="1"/>
    <col min="5343" max="5343" width="32.33203125" style="17" bestFit="1" customWidth="1"/>
    <col min="5344" max="5597" width="9.109375" style="17"/>
    <col min="5598" max="5598" width="0" style="17" hidden="1" customWidth="1"/>
    <col min="5599" max="5599" width="32.33203125" style="17" bestFit="1" customWidth="1"/>
    <col min="5600" max="5853" width="9.109375" style="17"/>
    <col min="5854" max="5854" width="0" style="17" hidden="1" customWidth="1"/>
    <col min="5855" max="5855" width="32.33203125" style="17" bestFit="1" customWidth="1"/>
    <col min="5856" max="6109" width="9.109375" style="17"/>
    <col min="6110" max="6110" width="0" style="17" hidden="1" customWidth="1"/>
    <col min="6111" max="6111" width="32.33203125" style="17" bestFit="1" customWidth="1"/>
    <col min="6112" max="6365" width="9.109375" style="17"/>
    <col min="6366" max="6366" width="0" style="17" hidden="1" customWidth="1"/>
    <col min="6367" max="6367" width="32.33203125" style="17" bestFit="1" customWidth="1"/>
    <col min="6368" max="6621" width="9.109375" style="17"/>
    <col min="6622" max="6622" width="0" style="17" hidden="1" customWidth="1"/>
    <col min="6623" max="6623" width="32.33203125" style="17" bestFit="1" customWidth="1"/>
    <col min="6624" max="6877" width="9.109375" style="17"/>
    <col min="6878" max="6878" width="0" style="17" hidden="1" customWidth="1"/>
    <col min="6879" max="6879" width="32.33203125" style="17" bestFit="1" customWidth="1"/>
    <col min="6880" max="7133" width="9.109375" style="17"/>
    <col min="7134" max="7134" width="0" style="17" hidden="1" customWidth="1"/>
    <col min="7135" max="7135" width="32.33203125" style="17" bestFit="1" customWidth="1"/>
    <col min="7136" max="7389" width="9.109375" style="17"/>
    <col min="7390" max="7390" width="0" style="17" hidden="1" customWidth="1"/>
    <col min="7391" max="7391" width="32.33203125" style="17" bestFit="1" customWidth="1"/>
    <col min="7392" max="7645" width="9.109375" style="17"/>
    <col min="7646" max="7646" width="0" style="17" hidden="1" customWidth="1"/>
    <col min="7647" max="7647" width="32.33203125" style="17" bestFit="1" customWidth="1"/>
    <col min="7648" max="7901" width="9.109375" style="17"/>
    <col min="7902" max="7902" width="0" style="17" hidden="1" customWidth="1"/>
    <col min="7903" max="7903" width="32.33203125" style="17" bestFit="1" customWidth="1"/>
    <col min="7904" max="8157" width="9.109375" style="17"/>
    <col min="8158" max="8158" width="0" style="17" hidden="1" customWidth="1"/>
    <col min="8159" max="8159" width="32.33203125" style="17" bestFit="1" customWidth="1"/>
    <col min="8160" max="8413" width="9.109375" style="17"/>
    <col min="8414" max="8414" width="0" style="17" hidden="1" customWidth="1"/>
    <col min="8415" max="8415" width="32.33203125" style="17" bestFit="1" customWidth="1"/>
    <col min="8416" max="8669" width="9.109375" style="17"/>
    <col min="8670" max="8670" width="0" style="17" hidden="1" customWidth="1"/>
    <col min="8671" max="8671" width="32.33203125" style="17" bestFit="1" customWidth="1"/>
    <col min="8672" max="8925" width="9.109375" style="17"/>
    <col min="8926" max="8926" width="0" style="17" hidden="1" customWidth="1"/>
    <col min="8927" max="8927" width="32.33203125" style="17" bestFit="1" customWidth="1"/>
    <col min="8928" max="9181" width="9.109375" style="17"/>
    <col min="9182" max="9182" width="0" style="17" hidden="1" customWidth="1"/>
    <col min="9183" max="9183" width="32.33203125" style="17" bestFit="1" customWidth="1"/>
    <col min="9184" max="9437" width="9.109375" style="17"/>
    <col min="9438" max="9438" width="0" style="17" hidden="1" customWidth="1"/>
    <col min="9439" max="9439" width="32.33203125" style="17" bestFit="1" customWidth="1"/>
    <col min="9440" max="9693" width="9.109375" style="17"/>
    <col min="9694" max="9694" width="0" style="17" hidden="1" customWidth="1"/>
    <col min="9695" max="9695" width="32.33203125" style="17" bestFit="1" customWidth="1"/>
    <col min="9696" max="9949" width="9.109375" style="17"/>
    <col min="9950" max="9950" width="0" style="17" hidden="1" customWidth="1"/>
    <col min="9951" max="9951" width="32.33203125" style="17" bestFit="1" customWidth="1"/>
    <col min="9952" max="10205" width="9.109375" style="17"/>
    <col min="10206" max="10206" width="0" style="17" hidden="1" customWidth="1"/>
    <col min="10207" max="10207" width="32.33203125" style="17" bestFit="1" customWidth="1"/>
    <col min="10208" max="10461" width="9.109375" style="17"/>
    <col min="10462" max="10462" width="0" style="17" hidden="1" customWidth="1"/>
    <col min="10463" max="10463" width="32.33203125" style="17" bestFit="1" customWidth="1"/>
    <col min="10464" max="10717" width="9.109375" style="17"/>
    <col min="10718" max="10718" width="0" style="17" hidden="1" customWidth="1"/>
    <col min="10719" max="10719" width="32.33203125" style="17" bestFit="1" customWidth="1"/>
    <col min="10720" max="10973" width="9.109375" style="17"/>
    <col min="10974" max="10974" width="0" style="17" hidden="1" customWidth="1"/>
    <col min="10975" max="10975" width="32.33203125" style="17" bestFit="1" customWidth="1"/>
    <col min="10976" max="11229" width="9.109375" style="17"/>
    <col min="11230" max="11230" width="0" style="17" hidden="1" customWidth="1"/>
    <col min="11231" max="11231" width="32.33203125" style="17" bestFit="1" customWidth="1"/>
    <col min="11232" max="11485" width="9.109375" style="17"/>
    <col min="11486" max="11486" width="0" style="17" hidden="1" customWidth="1"/>
    <col min="11487" max="11487" width="32.33203125" style="17" bestFit="1" customWidth="1"/>
    <col min="11488" max="11741" width="9.109375" style="17"/>
    <col min="11742" max="11742" width="0" style="17" hidden="1" customWidth="1"/>
    <col min="11743" max="11743" width="32.33203125" style="17" bestFit="1" customWidth="1"/>
    <col min="11744" max="11997" width="9.109375" style="17"/>
    <col min="11998" max="11998" width="0" style="17" hidden="1" customWidth="1"/>
    <col min="11999" max="11999" width="32.33203125" style="17" bestFit="1" customWidth="1"/>
    <col min="12000" max="12253" width="9.109375" style="17"/>
    <col min="12254" max="12254" width="0" style="17" hidden="1" customWidth="1"/>
    <col min="12255" max="12255" width="32.33203125" style="17" bestFit="1" customWidth="1"/>
    <col min="12256" max="12509" width="9.109375" style="17"/>
    <col min="12510" max="12510" width="0" style="17" hidden="1" customWidth="1"/>
    <col min="12511" max="12511" width="32.33203125" style="17" bestFit="1" customWidth="1"/>
    <col min="12512" max="12765" width="9.109375" style="17"/>
    <col min="12766" max="12766" width="0" style="17" hidden="1" customWidth="1"/>
    <col min="12767" max="12767" width="32.33203125" style="17" bestFit="1" customWidth="1"/>
    <col min="12768" max="13021" width="9.109375" style="17"/>
    <col min="13022" max="13022" width="0" style="17" hidden="1" customWidth="1"/>
    <col min="13023" max="13023" width="32.33203125" style="17" bestFit="1" customWidth="1"/>
    <col min="13024" max="13277" width="9.109375" style="17"/>
    <col min="13278" max="13278" width="0" style="17" hidden="1" customWidth="1"/>
    <col min="13279" max="13279" width="32.33203125" style="17" bestFit="1" customWidth="1"/>
    <col min="13280" max="13533" width="9.109375" style="17"/>
    <col min="13534" max="13534" width="0" style="17" hidden="1" customWidth="1"/>
    <col min="13535" max="13535" width="32.33203125" style="17" bestFit="1" customWidth="1"/>
    <col min="13536" max="13789" width="9.109375" style="17"/>
    <col min="13790" max="13790" width="0" style="17" hidden="1" customWidth="1"/>
    <col min="13791" max="13791" width="32.33203125" style="17" bestFit="1" customWidth="1"/>
    <col min="13792" max="14045" width="9.109375" style="17"/>
    <col min="14046" max="14046" width="0" style="17" hidden="1" customWidth="1"/>
    <col min="14047" max="14047" width="32.33203125" style="17" bestFit="1" customWidth="1"/>
    <col min="14048" max="14301" width="9.109375" style="17"/>
    <col min="14302" max="14302" width="0" style="17" hidden="1" customWidth="1"/>
    <col min="14303" max="14303" width="32.33203125" style="17" bestFit="1" customWidth="1"/>
    <col min="14304" max="14557" width="9.109375" style="17"/>
    <col min="14558" max="14558" width="0" style="17" hidden="1" customWidth="1"/>
    <col min="14559" max="14559" width="32.33203125" style="17" bestFit="1" customWidth="1"/>
    <col min="14560" max="14813" width="9.109375" style="17"/>
    <col min="14814" max="14814" width="0" style="17" hidden="1" customWidth="1"/>
    <col min="14815" max="14815" width="32.33203125" style="17" bestFit="1" customWidth="1"/>
    <col min="14816" max="15069" width="9.109375" style="17"/>
    <col min="15070" max="15070" width="0" style="17" hidden="1" customWidth="1"/>
    <col min="15071" max="15071" width="32.33203125" style="17" bestFit="1" customWidth="1"/>
    <col min="15072" max="15325" width="9.109375" style="17"/>
    <col min="15326" max="15326" width="0" style="17" hidden="1" customWidth="1"/>
    <col min="15327" max="15327" width="32.33203125" style="17" bestFit="1" customWidth="1"/>
    <col min="15328" max="15581" width="9.109375" style="17"/>
    <col min="15582" max="15582" width="0" style="17" hidden="1" customWidth="1"/>
    <col min="15583" max="15583" width="32.33203125" style="17" bestFit="1" customWidth="1"/>
    <col min="15584" max="15837" width="9.109375" style="17"/>
    <col min="15838" max="15838" width="0" style="17" hidden="1" customWidth="1"/>
    <col min="15839" max="15839" width="32.33203125" style="17" bestFit="1" customWidth="1"/>
    <col min="15840" max="16093" width="9.109375" style="17"/>
    <col min="16094" max="16094" width="0" style="17" hidden="1" customWidth="1"/>
    <col min="16095" max="16095" width="32.33203125" style="17" bestFit="1" customWidth="1"/>
    <col min="16096" max="16383" width="9.109375" style="17"/>
    <col min="16384" max="16384" width="9.109375" style="17" customWidth="1"/>
  </cols>
  <sheetData>
    <row r="1" spans="1:15" s="16" customFormat="1" x14ac:dyDescent="0.3">
      <c r="A1" s="24" t="s">
        <v>55</v>
      </c>
      <c r="B1" s="25"/>
      <c r="C1" s="25"/>
      <c r="D1" s="25"/>
      <c r="E1" s="25"/>
      <c r="F1" s="25"/>
    </row>
    <row r="2" spans="1:15" s="16" customFormat="1" x14ac:dyDescent="0.3">
      <c r="A2" s="16" t="s">
        <v>28</v>
      </c>
    </row>
    <row r="3" spans="1:15" s="16" customFormat="1" x14ac:dyDescent="0.3">
      <c r="A3" s="26"/>
      <c r="B3" s="27" t="s">
        <v>53</v>
      </c>
    </row>
    <row r="4" spans="1:15" s="16" customFormat="1" x14ac:dyDescent="0.3">
      <c r="B4" s="28" t="s">
        <v>54</v>
      </c>
    </row>
    <row r="6" spans="1:15" x14ac:dyDescent="0.3">
      <c r="A6" s="19" t="s">
        <v>28</v>
      </c>
      <c r="B6" s="11" t="s">
        <v>51</v>
      </c>
      <c r="C6" s="12"/>
      <c r="D6" s="12"/>
      <c r="E6" s="12"/>
      <c r="F6" s="12"/>
      <c r="G6" s="12"/>
      <c r="H6" s="13"/>
      <c r="J6" s="22"/>
      <c r="K6" s="22"/>
      <c r="L6" s="20"/>
      <c r="M6" s="20"/>
      <c r="N6" s="20"/>
      <c r="O6" s="21"/>
    </row>
    <row r="7" spans="1:15" x14ac:dyDescent="0.3">
      <c r="A7" s="19"/>
      <c r="B7" s="14" t="s">
        <v>26</v>
      </c>
      <c r="C7" s="15" t="s">
        <v>22</v>
      </c>
      <c r="D7" s="15"/>
      <c r="E7" s="15" t="s">
        <v>23</v>
      </c>
      <c r="F7" s="15"/>
      <c r="G7" s="15" t="s">
        <v>27</v>
      </c>
      <c r="H7" s="15"/>
      <c r="J7" s="22"/>
      <c r="K7" s="22"/>
      <c r="L7" s="20"/>
      <c r="M7" s="20"/>
      <c r="N7" s="20"/>
      <c r="O7" s="21"/>
    </row>
    <row r="8" spans="1:15" x14ac:dyDescent="0.3">
      <c r="A8" s="19"/>
      <c r="B8" s="14"/>
      <c r="C8" s="1" t="s">
        <v>24</v>
      </c>
      <c r="D8" s="1" t="s">
        <v>25</v>
      </c>
      <c r="E8" s="1" t="s">
        <v>24</v>
      </c>
      <c r="F8" s="1" t="s">
        <v>25</v>
      </c>
      <c r="G8" s="1" t="s">
        <v>24</v>
      </c>
      <c r="H8" s="1" t="s">
        <v>25</v>
      </c>
      <c r="J8" s="22"/>
      <c r="K8" s="22"/>
      <c r="L8" s="20"/>
      <c r="M8" s="22"/>
      <c r="N8" s="20"/>
      <c r="O8" s="21"/>
    </row>
    <row r="9" spans="1:15" x14ac:dyDescent="0.3">
      <c r="A9" s="10" t="s">
        <v>0</v>
      </c>
      <c r="B9" s="2">
        <v>34</v>
      </c>
      <c r="C9" s="7">
        <v>15</v>
      </c>
      <c r="D9" s="4">
        <f>C9*100/B9</f>
        <v>44.117647058823529</v>
      </c>
      <c r="E9" s="8">
        <v>17</v>
      </c>
      <c r="F9" s="4">
        <f>E9*100/B9</f>
        <v>50</v>
      </c>
      <c r="G9" s="8">
        <v>2</v>
      </c>
      <c r="H9" s="4">
        <f>G9*100/B9</f>
        <v>5.882352941176471</v>
      </c>
      <c r="J9" s="22"/>
      <c r="K9" s="22"/>
      <c r="L9" s="20"/>
      <c r="M9" s="20"/>
      <c r="N9" s="20"/>
      <c r="O9" s="21"/>
    </row>
    <row r="10" spans="1:15" x14ac:dyDescent="0.3">
      <c r="A10" s="10" t="s">
        <v>1</v>
      </c>
      <c r="B10" s="2">
        <v>4</v>
      </c>
      <c r="C10" s="7">
        <v>3</v>
      </c>
      <c r="D10" s="4">
        <f t="shared" ref="D10:D30" si="0">C10*100/B10</f>
        <v>75</v>
      </c>
      <c r="E10" s="2">
        <v>1</v>
      </c>
      <c r="F10" s="4">
        <f t="shared" ref="F10:F30" si="1">E10*100/B10</f>
        <v>25</v>
      </c>
      <c r="G10" s="8">
        <v>0</v>
      </c>
      <c r="H10" s="4">
        <f t="shared" ref="H10:H30" si="2">G10*100/B10</f>
        <v>0</v>
      </c>
      <c r="J10" s="22"/>
      <c r="K10" s="22"/>
      <c r="L10" s="20"/>
      <c r="M10" s="22"/>
      <c r="N10" s="20"/>
      <c r="O10" s="21"/>
    </row>
    <row r="11" spans="1:15" x14ac:dyDescent="0.3">
      <c r="A11" s="10" t="s">
        <v>2</v>
      </c>
      <c r="B11" s="2">
        <v>30</v>
      </c>
      <c r="C11" s="7">
        <v>7</v>
      </c>
      <c r="D11" s="4">
        <f t="shared" si="0"/>
        <v>23.333333333333332</v>
      </c>
      <c r="E11" s="8">
        <v>20</v>
      </c>
      <c r="F11" s="4">
        <f t="shared" si="1"/>
        <v>66.666666666666671</v>
      </c>
      <c r="G11" s="8">
        <v>3</v>
      </c>
      <c r="H11" s="4">
        <f t="shared" si="2"/>
        <v>10</v>
      </c>
      <c r="J11" s="22"/>
      <c r="K11" s="22"/>
      <c r="L11" s="20"/>
      <c r="M11" s="20"/>
      <c r="N11" s="20"/>
      <c r="O11" s="21"/>
    </row>
    <row r="12" spans="1:15" x14ac:dyDescent="0.3">
      <c r="A12" s="10" t="s">
        <v>3</v>
      </c>
      <c r="B12" s="2"/>
      <c r="C12" s="2"/>
      <c r="D12" s="4"/>
      <c r="E12" s="2"/>
      <c r="F12" s="4"/>
      <c r="G12" s="2"/>
      <c r="H12" s="4"/>
      <c r="J12" s="22"/>
      <c r="K12" s="22"/>
      <c r="L12" s="20"/>
      <c r="M12" s="22"/>
      <c r="N12" s="20"/>
      <c r="O12" s="21"/>
    </row>
    <row r="13" spans="1:15" x14ac:dyDescent="0.3">
      <c r="A13" s="29" t="s">
        <v>4</v>
      </c>
      <c r="B13" s="9">
        <v>39</v>
      </c>
      <c r="C13" s="7">
        <v>39</v>
      </c>
      <c r="D13" s="4">
        <f t="shared" si="0"/>
        <v>100</v>
      </c>
      <c r="E13" s="8">
        <v>0</v>
      </c>
      <c r="F13" s="4">
        <f t="shared" si="1"/>
        <v>0</v>
      </c>
      <c r="G13" s="8">
        <v>0</v>
      </c>
      <c r="H13" s="4">
        <f t="shared" si="2"/>
        <v>0</v>
      </c>
      <c r="J13" s="22"/>
      <c r="K13" s="22"/>
      <c r="L13" s="20"/>
      <c r="M13" s="20"/>
      <c r="N13" s="20"/>
      <c r="O13" s="21"/>
    </row>
    <row r="14" spans="1:15" x14ac:dyDescent="0.3">
      <c r="A14" s="29" t="s">
        <v>5</v>
      </c>
      <c r="B14" s="9">
        <v>12</v>
      </c>
      <c r="C14" s="7">
        <v>12</v>
      </c>
      <c r="D14" s="4">
        <f t="shared" si="0"/>
        <v>100</v>
      </c>
      <c r="E14" s="8">
        <v>0</v>
      </c>
      <c r="F14" s="4">
        <f t="shared" si="1"/>
        <v>0</v>
      </c>
      <c r="G14" s="8">
        <v>0</v>
      </c>
      <c r="H14" s="4">
        <f t="shared" si="2"/>
        <v>0</v>
      </c>
      <c r="J14" s="22"/>
      <c r="K14" s="22"/>
      <c r="L14" s="20"/>
      <c r="M14" s="22"/>
      <c r="N14" s="20"/>
      <c r="O14" s="21"/>
    </row>
    <row r="15" spans="1:15" x14ac:dyDescent="0.3">
      <c r="A15" s="10" t="s">
        <v>6</v>
      </c>
      <c r="B15" s="2">
        <v>33</v>
      </c>
      <c r="C15" s="7">
        <v>20</v>
      </c>
      <c r="D15" s="4">
        <f t="shared" si="0"/>
        <v>60.606060606060609</v>
      </c>
      <c r="E15" s="2">
        <v>13</v>
      </c>
      <c r="F15" s="4">
        <f t="shared" si="1"/>
        <v>39.393939393939391</v>
      </c>
      <c r="G15" s="8">
        <v>0</v>
      </c>
      <c r="H15" s="4">
        <f t="shared" si="2"/>
        <v>0</v>
      </c>
      <c r="J15" s="22"/>
      <c r="K15" s="22"/>
      <c r="L15" s="20"/>
      <c r="M15" s="20"/>
      <c r="N15" s="20"/>
      <c r="O15" s="21"/>
    </row>
    <row r="16" spans="1:15" x14ac:dyDescent="0.3">
      <c r="A16" s="10" t="s">
        <v>7</v>
      </c>
      <c r="B16" s="2">
        <v>38</v>
      </c>
      <c r="C16" s="7">
        <v>26</v>
      </c>
      <c r="D16" s="4">
        <f t="shared" si="0"/>
        <v>68.421052631578945</v>
      </c>
      <c r="E16" s="8">
        <v>11</v>
      </c>
      <c r="F16" s="4">
        <f t="shared" si="1"/>
        <v>28.94736842105263</v>
      </c>
      <c r="G16" s="8">
        <v>1</v>
      </c>
      <c r="H16" s="4">
        <f t="shared" si="2"/>
        <v>2.6315789473684212</v>
      </c>
      <c r="J16" s="22"/>
      <c r="K16" s="22"/>
      <c r="L16" s="20"/>
      <c r="M16" s="22"/>
      <c r="N16" s="20"/>
      <c r="O16" s="21"/>
    </row>
    <row r="17" spans="1:15" x14ac:dyDescent="0.3">
      <c r="A17" s="10" t="s">
        <v>8</v>
      </c>
      <c r="B17" s="9">
        <v>79</v>
      </c>
      <c r="C17" s="7">
        <v>25</v>
      </c>
      <c r="D17" s="4">
        <f t="shared" si="0"/>
        <v>31.645569620253166</v>
      </c>
      <c r="E17" s="2">
        <v>16</v>
      </c>
      <c r="F17" s="4">
        <f t="shared" si="1"/>
        <v>20.253164556962027</v>
      </c>
      <c r="G17" s="8">
        <v>38</v>
      </c>
      <c r="H17" s="4">
        <f t="shared" si="2"/>
        <v>48.101265822784811</v>
      </c>
      <c r="J17" s="22"/>
      <c r="K17" s="22"/>
      <c r="L17" s="20"/>
      <c r="M17" s="20"/>
      <c r="N17" s="20"/>
      <c r="O17" s="21"/>
    </row>
    <row r="18" spans="1:15" x14ac:dyDescent="0.3">
      <c r="A18" s="10" t="s">
        <v>9</v>
      </c>
      <c r="B18" s="9">
        <v>144</v>
      </c>
      <c r="C18" s="7">
        <v>101</v>
      </c>
      <c r="D18" s="4">
        <f t="shared" si="0"/>
        <v>70.138888888888886</v>
      </c>
      <c r="E18" s="8">
        <v>43</v>
      </c>
      <c r="F18" s="4">
        <f t="shared" si="1"/>
        <v>29.861111111111111</v>
      </c>
      <c r="G18" s="8">
        <v>0</v>
      </c>
      <c r="H18" s="4">
        <f t="shared" si="2"/>
        <v>0</v>
      </c>
      <c r="J18" s="22"/>
      <c r="K18" s="22"/>
      <c r="L18" s="20"/>
      <c r="M18" s="20"/>
      <c r="N18" s="20"/>
      <c r="O18" s="21"/>
    </row>
    <row r="19" spans="1:15" x14ac:dyDescent="0.3">
      <c r="A19" s="10" t="s">
        <v>10</v>
      </c>
      <c r="B19" s="9">
        <v>76</v>
      </c>
      <c r="C19" s="7">
        <v>57</v>
      </c>
      <c r="D19" s="4">
        <f t="shared" si="0"/>
        <v>75</v>
      </c>
      <c r="E19" s="2">
        <v>19</v>
      </c>
      <c r="F19" s="4">
        <f t="shared" si="1"/>
        <v>25</v>
      </c>
      <c r="G19" s="8">
        <v>0</v>
      </c>
      <c r="H19" s="4">
        <f t="shared" si="2"/>
        <v>0</v>
      </c>
      <c r="J19" s="22"/>
      <c r="K19" s="22"/>
      <c r="L19" s="20"/>
      <c r="M19" s="20"/>
      <c r="N19" s="20"/>
      <c r="O19" s="21"/>
    </row>
    <row r="20" spans="1:15" x14ac:dyDescent="0.3">
      <c r="A20" s="10" t="s">
        <v>11</v>
      </c>
      <c r="B20" s="9">
        <v>42</v>
      </c>
      <c r="C20" s="7">
        <v>29</v>
      </c>
      <c r="D20" s="4">
        <f t="shared" si="0"/>
        <v>69.047619047619051</v>
      </c>
      <c r="E20" s="8">
        <v>13</v>
      </c>
      <c r="F20" s="4">
        <f t="shared" si="1"/>
        <v>30.952380952380953</v>
      </c>
      <c r="G20" s="8">
        <v>0</v>
      </c>
      <c r="H20" s="4">
        <f t="shared" si="2"/>
        <v>0</v>
      </c>
      <c r="J20" s="22"/>
      <c r="K20" s="22"/>
      <c r="L20" s="20"/>
      <c r="M20" s="20"/>
      <c r="N20" s="20"/>
      <c r="O20" s="21"/>
    </row>
    <row r="21" spans="1:15" x14ac:dyDescent="0.3">
      <c r="A21" s="10" t="s">
        <v>12</v>
      </c>
      <c r="B21" s="9">
        <v>49</v>
      </c>
      <c r="C21" s="7">
        <v>28</v>
      </c>
      <c r="D21" s="4">
        <f t="shared" si="0"/>
        <v>57.142857142857146</v>
      </c>
      <c r="E21" s="2">
        <v>16</v>
      </c>
      <c r="F21" s="4">
        <f t="shared" si="1"/>
        <v>32.653061224489797</v>
      </c>
      <c r="G21" s="8">
        <v>5</v>
      </c>
      <c r="H21" s="4">
        <f t="shared" si="2"/>
        <v>10.204081632653061</v>
      </c>
      <c r="J21" s="22"/>
      <c r="K21" s="22"/>
      <c r="L21" s="20"/>
      <c r="M21" s="20"/>
      <c r="N21" s="20"/>
      <c r="O21" s="21"/>
    </row>
    <row r="22" spans="1:15" x14ac:dyDescent="0.3">
      <c r="A22" s="10" t="s">
        <v>13</v>
      </c>
      <c r="B22" s="9">
        <v>53</v>
      </c>
      <c r="C22" s="7">
        <v>34</v>
      </c>
      <c r="D22" s="4">
        <f t="shared" si="0"/>
        <v>64.15094339622641</v>
      </c>
      <c r="E22" s="8">
        <v>2</v>
      </c>
      <c r="F22" s="4">
        <f t="shared" si="1"/>
        <v>3.7735849056603774</v>
      </c>
      <c r="G22" s="8">
        <v>17</v>
      </c>
      <c r="H22" s="4">
        <f t="shared" si="2"/>
        <v>32.075471698113205</v>
      </c>
      <c r="J22" s="22"/>
      <c r="K22" s="22"/>
      <c r="L22" s="20"/>
      <c r="M22" s="20"/>
      <c r="N22" s="20"/>
      <c r="O22" s="21"/>
    </row>
    <row r="23" spans="1:15" x14ac:dyDescent="0.3">
      <c r="A23" s="10" t="s">
        <v>14</v>
      </c>
      <c r="B23" s="9">
        <v>31</v>
      </c>
      <c r="C23" s="7">
        <v>14</v>
      </c>
      <c r="D23" s="4">
        <f t="shared" si="0"/>
        <v>45.161290322580648</v>
      </c>
      <c r="E23" s="8">
        <v>15</v>
      </c>
      <c r="F23" s="4">
        <f t="shared" si="1"/>
        <v>48.387096774193552</v>
      </c>
      <c r="G23" s="8">
        <v>2</v>
      </c>
      <c r="H23" s="4">
        <f t="shared" si="2"/>
        <v>6.4516129032258061</v>
      </c>
      <c r="J23" s="22"/>
      <c r="K23" s="22"/>
      <c r="L23" s="20"/>
      <c r="M23" s="20"/>
      <c r="N23" s="20"/>
      <c r="O23" s="21"/>
    </row>
    <row r="24" spans="1:15" x14ac:dyDescent="0.3">
      <c r="A24" s="10" t="s">
        <v>15</v>
      </c>
      <c r="B24" s="9">
        <v>27</v>
      </c>
      <c r="C24" s="7">
        <v>21</v>
      </c>
      <c r="D24" s="4">
        <f t="shared" si="0"/>
        <v>77.777777777777771</v>
      </c>
      <c r="E24" s="8">
        <v>1</v>
      </c>
      <c r="F24" s="4">
        <f t="shared" si="1"/>
        <v>3.7037037037037037</v>
      </c>
      <c r="G24" s="8">
        <v>5</v>
      </c>
      <c r="H24" s="4">
        <f t="shared" si="2"/>
        <v>18.518518518518519</v>
      </c>
      <c r="J24" s="22"/>
      <c r="K24" s="22"/>
      <c r="L24" s="20"/>
      <c r="M24" s="20"/>
      <c r="N24" s="20"/>
      <c r="O24" s="21"/>
    </row>
    <row r="25" spans="1:15" x14ac:dyDescent="0.3">
      <c r="A25" s="10" t="s">
        <v>16</v>
      </c>
      <c r="B25" s="9">
        <v>80</v>
      </c>
      <c r="C25" s="7">
        <v>60</v>
      </c>
      <c r="D25" s="4">
        <f t="shared" si="0"/>
        <v>75</v>
      </c>
      <c r="E25" s="8">
        <v>12</v>
      </c>
      <c r="F25" s="4">
        <f t="shared" si="1"/>
        <v>15</v>
      </c>
      <c r="G25" s="8">
        <v>8</v>
      </c>
      <c r="H25" s="4">
        <f t="shared" si="2"/>
        <v>10</v>
      </c>
      <c r="J25" s="22"/>
      <c r="K25" s="22"/>
      <c r="L25" s="20"/>
      <c r="M25" s="20"/>
      <c r="N25" s="20"/>
      <c r="O25" s="21"/>
    </row>
    <row r="26" spans="1:15" x14ac:dyDescent="0.3">
      <c r="A26" s="10" t="s">
        <v>17</v>
      </c>
      <c r="B26" s="9">
        <v>29</v>
      </c>
      <c r="C26" s="7">
        <v>5</v>
      </c>
      <c r="D26" s="4">
        <f t="shared" si="0"/>
        <v>17.241379310344829</v>
      </c>
      <c r="E26" s="8">
        <v>18</v>
      </c>
      <c r="F26" s="4">
        <f t="shared" si="1"/>
        <v>62.068965517241381</v>
      </c>
      <c r="G26" s="8">
        <v>6</v>
      </c>
      <c r="H26" s="4">
        <f t="shared" si="2"/>
        <v>20.689655172413794</v>
      </c>
      <c r="J26" s="22"/>
      <c r="K26" s="22"/>
      <c r="L26" s="20"/>
      <c r="M26" s="20"/>
      <c r="N26" s="20"/>
      <c r="O26" s="21"/>
    </row>
    <row r="27" spans="1:15" x14ac:dyDescent="0.3">
      <c r="A27" s="10" t="s">
        <v>18</v>
      </c>
      <c r="B27" s="9">
        <v>26</v>
      </c>
      <c r="C27" s="7">
        <v>9</v>
      </c>
      <c r="D27" s="4">
        <f t="shared" si="0"/>
        <v>34.615384615384613</v>
      </c>
      <c r="E27" s="8">
        <v>4</v>
      </c>
      <c r="F27" s="4">
        <f t="shared" si="1"/>
        <v>15.384615384615385</v>
      </c>
      <c r="G27" s="8">
        <v>13</v>
      </c>
      <c r="H27" s="4">
        <f t="shared" si="2"/>
        <v>50</v>
      </c>
      <c r="J27" s="22"/>
      <c r="K27" s="22"/>
      <c r="L27" s="20"/>
      <c r="M27" s="20"/>
      <c r="N27" s="20"/>
      <c r="O27" s="21"/>
    </row>
    <row r="28" spans="1:15" x14ac:dyDescent="0.3">
      <c r="A28" s="10" t="s">
        <v>19</v>
      </c>
      <c r="B28" s="9">
        <v>30</v>
      </c>
      <c r="C28" s="7">
        <v>0</v>
      </c>
      <c r="D28" s="4">
        <f t="shared" si="0"/>
        <v>0</v>
      </c>
      <c r="E28" s="8">
        <v>6</v>
      </c>
      <c r="F28" s="4">
        <f t="shared" si="1"/>
        <v>20</v>
      </c>
      <c r="G28" s="8">
        <v>24</v>
      </c>
      <c r="H28" s="4">
        <f t="shared" si="2"/>
        <v>80</v>
      </c>
      <c r="J28" s="22"/>
      <c r="K28" s="20"/>
      <c r="L28" s="20"/>
      <c r="M28" s="20"/>
      <c r="N28" s="20"/>
      <c r="O28" s="21"/>
    </row>
    <row r="29" spans="1:15" x14ac:dyDescent="0.3">
      <c r="A29" s="10" t="s">
        <v>20</v>
      </c>
      <c r="B29" s="9">
        <v>82</v>
      </c>
      <c r="C29" s="7">
        <v>21</v>
      </c>
      <c r="D29" s="4">
        <f t="shared" si="0"/>
        <v>25.609756097560975</v>
      </c>
      <c r="E29" s="8">
        <v>14</v>
      </c>
      <c r="F29" s="4">
        <f t="shared" si="1"/>
        <v>17.073170731707318</v>
      </c>
      <c r="G29" s="8">
        <v>47</v>
      </c>
      <c r="H29" s="4">
        <f t="shared" si="2"/>
        <v>57.31707317073171</v>
      </c>
      <c r="J29" s="21"/>
      <c r="K29" s="21"/>
      <c r="L29" s="21"/>
      <c r="M29" s="21"/>
      <c r="N29" s="21"/>
      <c r="O29" s="21"/>
    </row>
    <row r="30" spans="1:15" x14ac:dyDescent="0.3">
      <c r="A30" s="10" t="s">
        <v>21</v>
      </c>
      <c r="B30" s="9">
        <v>114</v>
      </c>
      <c r="C30" s="7">
        <v>80</v>
      </c>
      <c r="D30" s="4">
        <f t="shared" si="0"/>
        <v>70.175438596491233</v>
      </c>
      <c r="E30" s="8">
        <v>22</v>
      </c>
      <c r="F30" s="4">
        <f t="shared" si="1"/>
        <v>19.298245614035089</v>
      </c>
      <c r="G30" s="8">
        <v>12</v>
      </c>
      <c r="H30" s="4">
        <f t="shared" si="2"/>
        <v>10.526315789473685</v>
      </c>
    </row>
    <row r="31" spans="1:15" x14ac:dyDescent="0.3">
      <c r="A31" s="30" t="s">
        <v>29</v>
      </c>
      <c r="B31" s="6">
        <f>SUM(B9:B30)</f>
        <v>1052</v>
      </c>
      <c r="C31" s="3">
        <f>SUM(C9:C30)</f>
        <v>606</v>
      </c>
      <c r="D31" s="5">
        <f>C31*100/B31</f>
        <v>57.604562737642588</v>
      </c>
      <c r="E31" s="3">
        <f>SUM(E9:E30)</f>
        <v>263</v>
      </c>
      <c r="F31" s="5">
        <f>E31*100/B31</f>
        <v>25</v>
      </c>
      <c r="G31" s="3">
        <f>SUM(G9:G30)</f>
        <v>183</v>
      </c>
      <c r="H31" s="5">
        <f>G31*100/B31</f>
        <v>17.395437262357415</v>
      </c>
    </row>
    <row r="32" spans="1:15" x14ac:dyDescent="0.3">
      <c r="A32" s="10" t="s">
        <v>30</v>
      </c>
      <c r="B32" s="2">
        <f>SUM('Acque-SCAS dati WFD'!B9:B18)</f>
        <v>413</v>
      </c>
      <c r="C32" s="2">
        <f>SUM('Acque-SCAS dati WFD'!C9:C18)</f>
        <v>248</v>
      </c>
      <c r="D32" s="4">
        <f t="shared" ref="D32" si="3">C32*100/B32</f>
        <v>60.048426150121067</v>
      </c>
      <c r="E32" s="2">
        <f>SUM('Acque-SCAS dati WFD'!E9:E18)</f>
        <v>121</v>
      </c>
      <c r="F32" s="4">
        <f t="shared" ref="F32:F33" si="4">E32*100/B32</f>
        <v>29.297820823244553</v>
      </c>
      <c r="G32" s="2">
        <f>SUM('Acque-SCAS dati WFD'!G9:G18)</f>
        <v>44</v>
      </c>
      <c r="H32" s="4">
        <f t="shared" ref="H32:H33" si="5">G32*100/B32</f>
        <v>10.653753026634382</v>
      </c>
    </row>
    <row r="33" spans="1:8" x14ac:dyDescent="0.3">
      <c r="A33" s="10" t="s">
        <v>31</v>
      </c>
      <c r="B33" s="2">
        <f>SUM(B9,B10,B11,B17)</f>
        <v>147</v>
      </c>
      <c r="C33" s="2">
        <f t="shared" ref="C33:G33" si="6">SUM(C9,C10,C11,C17)</f>
        <v>50</v>
      </c>
      <c r="D33" s="4">
        <f>C33*100/B33</f>
        <v>34.013605442176868</v>
      </c>
      <c r="E33" s="2">
        <f t="shared" si="6"/>
        <v>54</v>
      </c>
      <c r="F33" s="4">
        <f t="shared" si="4"/>
        <v>36.734693877551024</v>
      </c>
      <c r="G33" s="2">
        <f t="shared" si="6"/>
        <v>43</v>
      </c>
      <c r="H33" s="4">
        <f t="shared" si="5"/>
        <v>29.251700680272108</v>
      </c>
    </row>
    <row r="34" spans="1:8" x14ac:dyDescent="0.3">
      <c r="A34" s="10" t="s">
        <v>32</v>
      </c>
      <c r="B34" s="2">
        <f>SUM(B13,B14,B15,B16,B18)</f>
        <v>266</v>
      </c>
      <c r="C34" s="2">
        <f>SUM(C13,C14,C15,C16,C18)</f>
        <v>198</v>
      </c>
      <c r="D34" s="4">
        <f>C34*100/B34</f>
        <v>74.436090225563916</v>
      </c>
      <c r="E34" s="2">
        <f>SUM(E13,E14,E15,E16,E18)</f>
        <v>67</v>
      </c>
      <c r="F34" s="4">
        <f t="shared" ref="F34:F52" si="7">E34*100/B34</f>
        <v>25.18796992481203</v>
      </c>
      <c r="G34" s="2">
        <f>SUM(G13,G14,G15,G16,G18)</f>
        <v>1</v>
      </c>
      <c r="H34" s="4">
        <f t="shared" ref="H34:H52" si="8">G34*100/B34</f>
        <v>0.37593984962406013</v>
      </c>
    </row>
    <row r="35" spans="1:8" x14ac:dyDescent="0.3">
      <c r="A35" s="10" t="s">
        <v>33</v>
      </c>
      <c r="B35" s="2">
        <f>SUM(B19,B20,B21,B22)</f>
        <v>220</v>
      </c>
      <c r="C35" s="2">
        <f>SUM(C19,C20,C21,C22)</f>
        <v>148</v>
      </c>
      <c r="D35" s="4">
        <f t="shared" ref="D35:D52" si="9">C35*100/B35</f>
        <v>67.272727272727266</v>
      </c>
      <c r="E35" s="2">
        <f>SUM(E19,E20,E21,E22)</f>
        <v>50</v>
      </c>
      <c r="F35" s="4">
        <f t="shared" si="7"/>
        <v>22.727272727272727</v>
      </c>
      <c r="G35" s="2">
        <f>SUM(G19,G20,G21,G22)</f>
        <v>22</v>
      </c>
      <c r="H35" s="4">
        <f t="shared" si="8"/>
        <v>10</v>
      </c>
    </row>
    <row r="36" spans="1:8" x14ac:dyDescent="0.3">
      <c r="A36" s="10" t="s">
        <v>34</v>
      </c>
      <c r="B36" s="2">
        <f>SUM(B9,B10,B11,B12,B13,B14,B15,B16,B17,B18,B19,B20,B21,B22)</f>
        <v>633</v>
      </c>
      <c r="C36" s="2">
        <f>SUM(C9,C10,C11,C12,C13,C14,C15,C16,C17,C18,C19,C20,C21,C22)</f>
        <v>396</v>
      </c>
      <c r="D36" s="4">
        <f t="shared" si="9"/>
        <v>62.559241706161139</v>
      </c>
      <c r="E36" s="2">
        <f>SUM(E9,E10,E11,E12,E13,E14,E15,E16,E17,E18,E19,E20,E21,E22)</f>
        <v>171</v>
      </c>
      <c r="F36" s="4">
        <f t="shared" si="7"/>
        <v>27.014218009478672</v>
      </c>
      <c r="G36" s="2">
        <f>SUM(G9,G10,G11,G12,G13,G14,G15,G16,G17,G18,G19,G20,G21,G22)</f>
        <v>66</v>
      </c>
      <c r="H36" s="4">
        <f t="shared" si="8"/>
        <v>10.42654028436019</v>
      </c>
    </row>
    <row r="37" spans="1:8" x14ac:dyDescent="0.3">
      <c r="A37" s="10" t="s">
        <v>35</v>
      </c>
      <c r="B37" s="2">
        <f>SUM(B23,B24,B25,B26,B27,B28,B29,B30)</f>
        <v>419</v>
      </c>
      <c r="C37" s="2">
        <f>SUM(C23,C24,C25,C26,C27,C28,C29,C30)</f>
        <v>210</v>
      </c>
      <c r="D37" s="4">
        <f t="shared" si="9"/>
        <v>50.119331742243439</v>
      </c>
      <c r="E37" s="2">
        <f>SUM(E23,E24,E25,E26,E27,E28,E29,E30)</f>
        <v>92</v>
      </c>
      <c r="F37" s="4">
        <f t="shared" si="7"/>
        <v>21.957040572792362</v>
      </c>
      <c r="G37" s="2">
        <f>SUM(G23,G24,G25,G26,G27,G28,G29,G30)</f>
        <v>117</v>
      </c>
      <c r="H37" s="4">
        <f t="shared" si="8"/>
        <v>27.923627684964199</v>
      </c>
    </row>
    <row r="38" spans="1:8" x14ac:dyDescent="0.3">
      <c r="A38" s="10" t="s">
        <v>36</v>
      </c>
      <c r="B38" s="2">
        <f>SUM(B23,B24,B25,B26,B27,B28)</f>
        <v>223</v>
      </c>
      <c r="C38" s="2">
        <f>SUM(C23,C24,C25,C26,C27,C28)</f>
        <v>109</v>
      </c>
      <c r="D38" s="4">
        <f t="shared" si="9"/>
        <v>48.878923766816143</v>
      </c>
      <c r="E38" s="2">
        <f>SUM(E23,E24,E25,E26,E27,E28)</f>
        <v>56</v>
      </c>
      <c r="F38" s="4">
        <f t="shared" si="7"/>
        <v>25.112107623318387</v>
      </c>
      <c r="G38" s="2">
        <f>SUM(G23,G24,G25,G26,G27,G28)</f>
        <v>58</v>
      </c>
      <c r="H38" s="4">
        <f t="shared" si="8"/>
        <v>26.00896860986547</v>
      </c>
    </row>
    <row r="39" spans="1:8" x14ac:dyDescent="0.3">
      <c r="A39" s="10" t="s">
        <v>37</v>
      </c>
      <c r="B39" s="2">
        <f>SUM(B29,B30)</f>
        <v>196</v>
      </c>
      <c r="C39" s="2">
        <f>SUM(C29,C30)</f>
        <v>101</v>
      </c>
      <c r="D39" s="4">
        <f t="shared" si="9"/>
        <v>51.530612244897959</v>
      </c>
      <c r="E39" s="2">
        <f>SUM(E29,E30)</f>
        <v>36</v>
      </c>
      <c r="F39" s="4">
        <f t="shared" si="7"/>
        <v>18.367346938775512</v>
      </c>
      <c r="G39" s="2">
        <f>SUM(G29,G30)</f>
        <v>59</v>
      </c>
      <c r="H39" s="4">
        <f t="shared" si="8"/>
        <v>30.102040816326532</v>
      </c>
    </row>
    <row r="40" spans="1:8" x14ac:dyDescent="0.3">
      <c r="A40" s="30" t="s">
        <v>38</v>
      </c>
      <c r="B40" s="2"/>
      <c r="C40" s="10"/>
      <c r="D40" s="4"/>
      <c r="E40" s="10"/>
      <c r="F40" s="4"/>
      <c r="G40" s="10"/>
      <c r="H40" s="4"/>
    </row>
    <row r="41" spans="1:8" x14ac:dyDescent="0.3">
      <c r="A41" s="30" t="s">
        <v>39</v>
      </c>
      <c r="B41" s="2">
        <f>SUM('Acque-SCAS dati WFD'!B9,'Acque-SCAS dati WFD'!B10,'Acque-SCAS dati WFD'!B11,'Acque-SCAS dati WFD'!B13,'Acque-SCAS dati WFD'!B14,'Acque-SCAS dati WFD'!B15,'Acque-SCAS dati WFD'!B16,'Acque-SCAS dati WFD'!B17,'Acque-SCAS dati WFD'!B18,'Acque-SCAS dati WFD'!B19,'Acque-SCAS dati WFD'!B20,'Acque-SCAS dati WFD'!B21,'Acque-SCAS dati WFD'!B22,'Acque-SCAS dati WFD'!B23)</f>
        <v>664</v>
      </c>
      <c r="C41" s="2">
        <f>SUM('Acque-SCAS dati WFD'!C9,'Acque-SCAS dati WFD'!C10,'Acque-SCAS dati WFD'!C11,'Acque-SCAS dati WFD'!C13,'Acque-SCAS dati WFD'!C14,'Acque-SCAS dati WFD'!C15,'Acque-SCAS dati WFD'!C16,'Acque-SCAS dati WFD'!C17,'Acque-SCAS dati WFD'!C18,'Acque-SCAS dati WFD'!C19,'Acque-SCAS dati WFD'!C20,'Acque-SCAS dati WFD'!C21,'Acque-SCAS dati WFD'!C22,'Acque-SCAS dati WFD'!C23)</f>
        <v>410</v>
      </c>
      <c r="D41" s="4">
        <f t="shared" si="9"/>
        <v>61.746987951807228</v>
      </c>
      <c r="E41" s="2">
        <f>SUM('Acque-SCAS dati WFD'!E9,'Acque-SCAS dati WFD'!E10,'Acque-SCAS dati WFD'!E11,'Acque-SCAS dati WFD'!E13,'Acque-SCAS dati WFD'!E14,'Acque-SCAS dati WFD'!E15,'Acque-SCAS dati WFD'!E16,'Acque-SCAS dati WFD'!E17,'Acque-SCAS dati WFD'!E18,'Acque-SCAS dati WFD'!E19,'Acque-SCAS dati WFD'!E20,'Acque-SCAS dati WFD'!E21,'Acque-SCAS dati WFD'!E22,'Acque-SCAS dati WFD'!E23)</f>
        <v>186</v>
      </c>
      <c r="F41" s="4">
        <f t="shared" si="7"/>
        <v>28.012048192771083</v>
      </c>
      <c r="G41" s="2">
        <f>SUM('Acque-SCAS dati WFD'!G9,'Acque-SCAS dati WFD'!G10,'Acque-SCAS dati WFD'!G11,'Acque-SCAS dati WFD'!G13,'Acque-SCAS dati WFD'!G14,'Acque-SCAS dati WFD'!G15,'Acque-SCAS dati WFD'!G16,'Acque-SCAS dati WFD'!G17,'Acque-SCAS dati WFD'!G18,'Acque-SCAS dati WFD'!G19,'Acque-SCAS dati WFD'!G20,'Acque-SCAS dati WFD'!G21,'Acque-SCAS dati WFD'!G22,'Acque-SCAS dati WFD'!G23)</f>
        <v>68</v>
      </c>
      <c r="H41" s="4">
        <f t="shared" si="8"/>
        <v>10.240963855421686</v>
      </c>
    </row>
    <row r="42" spans="1:8" x14ac:dyDescent="0.3">
      <c r="A42" s="30" t="s">
        <v>40</v>
      </c>
      <c r="B42" s="2">
        <f>SUM(B24,B25,'Acque-SCAS dati WFD'!B26,'Acque-SCAS dati WFD'!B27,'Acque-SCAS dati WFD'!B28,'Acque-SCAS dati WFD'!B29,'Acque-SCAS dati WFD'!B30)</f>
        <v>388</v>
      </c>
      <c r="C42" s="2">
        <f>SUM(C24,C25,'Acque-SCAS dati WFD'!C26,'Acque-SCAS dati WFD'!C27,'Acque-SCAS dati WFD'!C28,'Acque-SCAS dati WFD'!C29,'Acque-SCAS dati WFD'!C30)</f>
        <v>196</v>
      </c>
      <c r="D42" s="4">
        <f t="shared" si="9"/>
        <v>50.515463917525771</v>
      </c>
      <c r="E42" s="2">
        <f>SUM(E24,E25,'Acque-SCAS dati WFD'!E26,'Acque-SCAS dati WFD'!E27,'Acque-SCAS dati WFD'!E28,'Acque-SCAS dati WFD'!E29,'Acque-SCAS dati WFD'!E30)</f>
        <v>77</v>
      </c>
      <c r="F42" s="4">
        <f t="shared" si="7"/>
        <v>19.845360824742269</v>
      </c>
      <c r="G42" s="2">
        <f>SUM(G24,G25,'Acque-SCAS dati WFD'!G26,'Acque-SCAS dati WFD'!G27,'Acque-SCAS dati WFD'!G28,'Acque-SCAS dati WFD'!G29,'Acque-SCAS dati WFD'!G30)</f>
        <v>115</v>
      </c>
      <c r="H42" s="4">
        <f t="shared" si="8"/>
        <v>29.63917525773196</v>
      </c>
    </row>
    <row r="43" spans="1:8" x14ac:dyDescent="0.3">
      <c r="A43" s="30" t="s">
        <v>41</v>
      </c>
      <c r="B43" s="2">
        <f>SUM(B25,B26,B27,B28,B29,B30)</f>
        <v>361</v>
      </c>
      <c r="C43" s="2">
        <f t="shared" ref="C43:G43" si="10">SUM(C25,C26,C27,C28,C29,C30)</f>
        <v>175</v>
      </c>
      <c r="D43" s="4">
        <f t="shared" si="9"/>
        <v>48.476454293628812</v>
      </c>
      <c r="E43" s="2">
        <f t="shared" si="10"/>
        <v>76</v>
      </c>
      <c r="F43" s="4">
        <f t="shared" si="7"/>
        <v>21.05263157894737</v>
      </c>
      <c r="G43" s="2">
        <f t="shared" si="10"/>
        <v>110</v>
      </c>
      <c r="H43" s="4">
        <f t="shared" si="8"/>
        <v>30.470914127423821</v>
      </c>
    </row>
    <row r="44" spans="1:8" x14ac:dyDescent="0.3">
      <c r="A44" s="30" t="s">
        <v>42</v>
      </c>
      <c r="B44" s="2"/>
      <c r="C44" s="2"/>
      <c r="D44" s="4"/>
      <c r="E44" s="2"/>
      <c r="F44" s="4"/>
      <c r="G44" s="2"/>
      <c r="H44" s="4"/>
    </row>
    <row r="45" spans="1:8" x14ac:dyDescent="0.3">
      <c r="A45" s="30" t="s">
        <v>43</v>
      </c>
      <c r="B45" s="2">
        <f>SUM(B25,B26,B27,'Acque-SCAS dati WFD'!B28,'Acque-SCAS dati WFD'!B29)</f>
        <v>247</v>
      </c>
      <c r="C45" s="2">
        <f>SUM(C25,C26,C27,'Acque-SCAS dati WFD'!C28,'Acque-SCAS dati WFD'!C29)</f>
        <v>95</v>
      </c>
      <c r="D45" s="4">
        <f t="shared" si="9"/>
        <v>38.46153846153846</v>
      </c>
      <c r="E45" s="2">
        <f>SUM(E25,E26,E27,'Acque-SCAS dati WFD'!E28,'Acque-SCAS dati WFD'!E29)</f>
        <v>54</v>
      </c>
      <c r="F45" s="4">
        <f t="shared" si="7"/>
        <v>21.862348178137651</v>
      </c>
      <c r="G45" s="2">
        <f>SUM(G25,G26,G27,'Acque-SCAS dati WFD'!G28,'Acque-SCAS dati WFD'!G29)</f>
        <v>98</v>
      </c>
      <c r="H45" s="4">
        <f t="shared" si="8"/>
        <v>39.676113360323889</v>
      </c>
    </row>
    <row r="46" spans="1:8" x14ac:dyDescent="0.3">
      <c r="A46" s="30" t="s">
        <v>44</v>
      </c>
      <c r="B46" s="2">
        <f>SUM(B25,B26,B28,B29)</f>
        <v>221</v>
      </c>
      <c r="C46" s="2">
        <f t="shared" ref="C46:G46" si="11">SUM(C25,C26,C28,C29)</f>
        <v>86</v>
      </c>
      <c r="D46" s="4">
        <f t="shared" si="9"/>
        <v>38.914027149321264</v>
      </c>
      <c r="E46" s="2">
        <f t="shared" si="11"/>
        <v>50</v>
      </c>
      <c r="F46" s="4">
        <f t="shared" si="7"/>
        <v>22.624434389140273</v>
      </c>
      <c r="G46" s="2">
        <f t="shared" si="11"/>
        <v>85</v>
      </c>
      <c r="H46" s="4">
        <f t="shared" si="8"/>
        <v>38.46153846153846</v>
      </c>
    </row>
    <row r="47" spans="1:8" x14ac:dyDescent="0.3">
      <c r="A47" s="30" t="s">
        <v>45</v>
      </c>
      <c r="B47" s="2">
        <f>SUM(B9,B10,B11,'Acque-SCAS dati WFD'!B13,'Acque-SCAS dati WFD'!B14,'Acque-SCAS dati WFD'!B15,'Acque-SCAS dati WFD'!B16,'Acque-SCAS dati WFD'!B17,'Acque-SCAS dati WFD'!B18,'Acque-SCAS dati WFD'!B19,'Acque-SCAS dati WFD'!B20,'Acque-SCAS dati WFD'!B21,'Acque-SCAS dati WFD'!B22,'Acque-SCAS dati WFD'!B23,'Acque-SCAS dati WFD'!B24,'Acque-SCAS dati WFD'!B30)</f>
        <v>805</v>
      </c>
      <c r="C47" s="2">
        <f>SUM(C9,C10,C11,'Acque-SCAS dati WFD'!C13,'Acque-SCAS dati WFD'!C14,'Acque-SCAS dati WFD'!C15,'Acque-SCAS dati WFD'!C16,'Acque-SCAS dati WFD'!C17,'Acque-SCAS dati WFD'!C18,'Acque-SCAS dati WFD'!C19,'Acque-SCAS dati WFD'!C20,'Acque-SCAS dati WFD'!C21,'Acque-SCAS dati WFD'!C22,'Acque-SCAS dati WFD'!C23,'Acque-SCAS dati WFD'!C24,'Acque-SCAS dati WFD'!C30)</f>
        <v>511</v>
      </c>
      <c r="D47" s="4">
        <f t="shared" si="9"/>
        <v>63.478260869565219</v>
      </c>
      <c r="E47" s="2">
        <f>SUM(E9,E10,E11,'Acque-SCAS dati WFD'!E13,'Acque-SCAS dati WFD'!E14,'Acque-SCAS dati WFD'!E15,'Acque-SCAS dati WFD'!E16,'Acque-SCAS dati WFD'!E17,'Acque-SCAS dati WFD'!E18,'Acque-SCAS dati WFD'!E19,'Acque-SCAS dati WFD'!E20,'Acque-SCAS dati WFD'!E21,'Acque-SCAS dati WFD'!E22,'Acque-SCAS dati WFD'!E23,'Acque-SCAS dati WFD'!E24,'Acque-SCAS dati WFD'!E30)</f>
        <v>209</v>
      </c>
      <c r="F47" s="4">
        <f t="shared" si="7"/>
        <v>25.962732919254659</v>
      </c>
      <c r="G47" s="2">
        <f>SUM(G9,G10,G11,'Acque-SCAS dati WFD'!G13,'Acque-SCAS dati WFD'!G14,'Acque-SCAS dati WFD'!G15,'Acque-SCAS dati WFD'!G16,'Acque-SCAS dati WFD'!G17,'Acque-SCAS dati WFD'!G18,'Acque-SCAS dati WFD'!G19,'Acque-SCAS dati WFD'!G20,'Acque-SCAS dati WFD'!G21,'Acque-SCAS dati WFD'!G22,'Acque-SCAS dati WFD'!G23,'Acque-SCAS dati WFD'!G24,'Acque-SCAS dati WFD'!G30)</f>
        <v>85</v>
      </c>
      <c r="H47" s="4">
        <f t="shared" si="8"/>
        <v>10.559006211180124</v>
      </c>
    </row>
    <row r="48" spans="1:8" x14ac:dyDescent="0.3">
      <c r="A48" s="30" t="s">
        <v>46</v>
      </c>
      <c r="B48" s="2">
        <f>SUM(B9:B24)</f>
        <v>691</v>
      </c>
      <c r="C48" s="2">
        <f t="shared" ref="C48:G48" si="12">SUM(C9:C24)</f>
        <v>431</v>
      </c>
      <c r="D48" s="4">
        <f t="shared" si="9"/>
        <v>62.373371924746742</v>
      </c>
      <c r="E48" s="2">
        <f t="shared" si="12"/>
        <v>187</v>
      </c>
      <c r="F48" s="4">
        <f t="shared" si="7"/>
        <v>27.062228654124457</v>
      </c>
      <c r="G48" s="2">
        <f t="shared" si="12"/>
        <v>73</v>
      </c>
      <c r="H48" s="4">
        <f t="shared" si="8"/>
        <v>10.564399421128799</v>
      </c>
    </row>
    <row r="49" spans="1:8" x14ac:dyDescent="0.3">
      <c r="A49" s="30" t="s">
        <v>47</v>
      </c>
      <c r="B49" s="2"/>
      <c r="C49" s="2"/>
      <c r="D49" s="4"/>
      <c r="E49" s="2"/>
      <c r="F49" s="4"/>
      <c r="G49" s="2"/>
      <c r="H49" s="4"/>
    </row>
    <row r="50" spans="1:8" x14ac:dyDescent="0.3">
      <c r="A50" s="30" t="s">
        <v>48</v>
      </c>
      <c r="B50" s="2">
        <f>SUM(B9,B10,'Acque-SCAS dati WFD'!B11,'Acque-SCAS dati WFD'!B13,'Acque-SCAS dati WFD'!B14,'Acque-SCAS dati WFD'!B15,'Acque-SCAS dati WFD'!B16,'Acque-SCAS dati WFD'!B17,'Acque-SCAS dati WFD'!B18,'Acque-SCAS dati WFD'!B19,'Acque-SCAS dati WFD'!B20,'Acque-SCAS dati WFD'!B21,'Acque-SCAS dati WFD'!B22)</f>
        <v>633</v>
      </c>
      <c r="C50" s="2">
        <f>SUM(C9,C10,'Acque-SCAS dati WFD'!C11,'Acque-SCAS dati WFD'!C13,'Acque-SCAS dati WFD'!C14,'Acque-SCAS dati WFD'!C15,'Acque-SCAS dati WFD'!C16,'Acque-SCAS dati WFD'!C17,'Acque-SCAS dati WFD'!C18,'Acque-SCAS dati WFD'!C19,'Acque-SCAS dati WFD'!C20,'Acque-SCAS dati WFD'!C21,'Acque-SCAS dati WFD'!C22)</f>
        <v>396</v>
      </c>
      <c r="D50" s="4">
        <f t="shared" si="9"/>
        <v>62.559241706161139</v>
      </c>
      <c r="E50" s="2">
        <f>SUM(E9,E10,'Acque-SCAS dati WFD'!E11,'Acque-SCAS dati WFD'!E13,'Acque-SCAS dati WFD'!E14,'Acque-SCAS dati WFD'!E15,'Acque-SCAS dati WFD'!E16,'Acque-SCAS dati WFD'!E17,'Acque-SCAS dati WFD'!E18,'Acque-SCAS dati WFD'!E19,'Acque-SCAS dati WFD'!E20,'Acque-SCAS dati WFD'!E21,'Acque-SCAS dati WFD'!E22)</f>
        <v>171</v>
      </c>
      <c r="F50" s="4">
        <f t="shared" si="7"/>
        <v>27.014218009478672</v>
      </c>
      <c r="G50" s="2">
        <f>SUM(G9,G10,'Acque-SCAS dati WFD'!G11,'Acque-SCAS dati WFD'!G13,'Acque-SCAS dati WFD'!G14,'Acque-SCAS dati WFD'!G15,'Acque-SCAS dati WFD'!G16,'Acque-SCAS dati WFD'!G17,'Acque-SCAS dati WFD'!G18,'Acque-SCAS dati WFD'!G19,'Acque-SCAS dati WFD'!G20,'Acque-SCAS dati WFD'!G21,'Acque-SCAS dati WFD'!G22)</f>
        <v>66</v>
      </c>
      <c r="H50" s="4">
        <f t="shared" si="8"/>
        <v>10.42654028436019</v>
      </c>
    </row>
    <row r="51" spans="1:8" x14ac:dyDescent="0.3">
      <c r="A51" s="30" t="s">
        <v>49</v>
      </c>
      <c r="B51" s="2">
        <f>SUM(B23,B24,B30)</f>
        <v>172</v>
      </c>
      <c r="C51" s="2">
        <f t="shared" ref="C51:G51" si="13">SUM(C23,C24,C30)</f>
        <v>115</v>
      </c>
      <c r="D51" s="4">
        <f t="shared" si="9"/>
        <v>66.860465116279073</v>
      </c>
      <c r="E51" s="2">
        <f t="shared" si="13"/>
        <v>38</v>
      </c>
      <c r="F51" s="4">
        <f t="shared" si="7"/>
        <v>22.093023255813954</v>
      </c>
      <c r="G51" s="2">
        <f t="shared" si="13"/>
        <v>19</v>
      </c>
      <c r="H51" s="4">
        <f t="shared" si="8"/>
        <v>11.046511627906977</v>
      </c>
    </row>
    <row r="52" spans="1:8" x14ac:dyDescent="0.3">
      <c r="A52" s="30" t="s">
        <v>50</v>
      </c>
      <c r="B52" s="2">
        <f>SUM(B25,B26,B27,'Acque-SCAS dati WFD'!B28,'Acque-SCAS dati WFD'!B29)</f>
        <v>247</v>
      </c>
      <c r="C52" s="2">
        <f>SUM(C25,C26,C27,'Acque-SCAS dati WFD'!C28,'Acque-SCAS dati WFD'!C29)</f>
        <v>95</v>
      </c>
      <c r="D52" s="4">
        <f t="shared" si="9"/>
        <v>38.46153846153846</v>
      </c>
      <c r="E52" s="2">
        <f>SUM(E25,E26,E27,'Acque-SCAS dati WFD'!E28,'Acque-SCAS dati WFD'!E29)</f>
        <v>54</v>
      </c>
      <c r="F52" s="4">
        <f t="shared" si="7"/>
        <v>21.862348178137651</v>
      </c>
      <c r="G52" s="2">
        <f>SUM(G25,G26,G27,'Acque-SCAS dati WFD'!G28,'Acque-SCAS dati WFD'!G29)</f>
        <v>98</v>
      </c>
      <c r="H52" s="4">
        <f t="shared" si="8"/>
        <v>39.676113360323889</v>
      </c>
    </row>
    <row r="53" spans="1:8" x14ac:dyDescent="0.3">
      <c r="A53" s="31" t="s">
        <v>52</v>
      </c>
    </row>
    <row r="54" spans="1:8" x14ac:dyDescent="0.3">
      <c r="A54" s="31" t="s">
        <v>58</v>
      </c>
    </row>
    <row r="55" spans="1:8" ht="17.25" customHeight="1" x14ac:dyDescent="0.3">
      <c r="A55" s="21" t="s">
        <v>57</v>
      </c>
      <c r="B55" s="23" t="s">
        <v>56</v>
      </c>
    </row>
    <row r="56" spans="1:8" ht="37.950000000000003" customHeight="1" x14ac:dyDescent="0.3"/>
    <row r="57" spans="1:8" ht="16.95" customHeight="1" x14ac:dyDescent="0.3"/>
  </sheetData>
  <mergeCells count="6">
    <mergeCell ref="A6:A8"/>
    <mergeCell ref="B6:H6"/>
    <mergeCell ref="B7:B8"/>
    <mergeCell ref="C7:D7"/>
    <mergeCell ref="E7:F7"/>
    <mergeCell ref="G7:H7"/>
  </mergeCells>
  <hyperlinks>
    <hyperlink ref="B55" r:id="rId1"/>
  </hyperlinks>
  <pageMargins left="0.7" right="0.7" top="0.75" bottom="0.75" header="0.3" footer="0.3"/>
  <pageSetup paperSize="9" orientation="portrait" r:id="rId2"/>
  <ignoredErrors>
    <ignoredError sqref="F33:F39 D33:D39 D43 D46 D48 D51 F43:F52 D31 F31" formula="1"/>
    <ignoredError sqref="B48:C48 E48 G48 B32:C32 E32 G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Acque-SCAS dati WFD</vt:lpstr>
    </vt:vector>
  </TitlesOfParts>
  <Company>I.S.P.R.A.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bernabei</dc:creator>
  <cp:lastModifiedBy>Giovanni Finocchiaro</cp:lastModifiedBy>
  <dcterms:created xsi:type="dcterms:W3CDTF">2018-07-03T12:20:11Z</dcterms:created>
  <dcterms:modified xsi:type="dcterms:W3CDTF">2020-04-21T10:22:33Z</dcterms:modified>
</cp:coreProperties>
</file>