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4520" windowHeight="12168"/>
  </bookViews>
  <sheets>
    <sheet name="sc" sheetId="1" r:id="rId1"/>
    <sheet name="Foglio2" sheetId="2" r:id="rId2"/>
    <sheet name="Foglio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G37" i="1" l="1"/>
  <c r="E37" i="1"/>
  <c r="C37" i="1"/>
  <c r="C36" i="1"/>
  <c r="E38" i="1"/>
  <c r="C38" i="1"/>
  <c r="R43" i="1"/>
  <c r="P43" i="1"/>
  <c r="N43" i="1"/>
  <c r="B36" i="1"/>
  <c r="B37" i="1"/>
  <c r="D11" i="1"/>
  <c r="F11" i="1"/>
  <c r="H11" i="1"/>
  <c r="N11" i="1"/>
  <c r="P11" i="1"/>
  <c r="R11" i="1"/>
  <c r="D12" i="1"/>
  <c r="F12" i="1"/>
  <c r="H12" i="1"/>
  <c r="L12" i="1"/>
  <c r="N12" i="1" s="1"/>
  <c r="D13" i="1"/>
  <c r="F13" i="1"/>
  <c r="H13" i="1"/>
  <c r="N13" i="1"/>
  <c r="P13" i="1"/>
  <c r="R13" i="1"/>
  <c r="D15" i="1"/>
  <c r="F15" i="1"/>
  <c r="H15" i="1"/>
  <c r="N15" i="1"/>
  <c r="P15" i="1"/>
  <c r="R15" i="1"/>
  <c r="D16" i="1"/>
  <c r="F16" i="1"/>
  <c r="H16" i="1"/>
  <c r="N16" i="1"/>
  <c r="P16" i="1"/>
  <c r="R16" i="1"/>
  <c r="D17" i="1"/>
  <c r="F17" i="1"/>
  <c r="H17" i="1"/>
  <c r="N17" i="1"/>
  <c r="P17" i="1"/>
  <c r="R17" i="1"/>
  <c r="D18" i="1"/>
  <c r="F18" i="1"/>
  <c r="H18" i="1"/>
  <c r="N18" i="1"/>
  <c r="P18" i="1"/>
  <c r="R18" i="1"/>
  <c r="D19" i="1"/>
  <c r="F19" i="1"/>
  <c r="H19" i="1"/>
  <c r="N19" i="1"/>
  <c r="P19" i="1"/>
  <c r="R19" i="1"/>
  <c r="D20" i="1"/>
  <c r="F20" i="1"/>
  <c r="H20" i="1"/>
  <c r="N20" i="1"/>
  <c r="P20" i="1"/>
  <c r="R20" i="1"/>
  <c r="D21" i="1"/>
  <c r="F21" i="1"/>
  <c r="H21" i="1"/>
  <c r="N21" i="1"/>
  <c r="P21" i="1"/>
  <c r="R21" i="1"/>
  <c r="D22" i="1"/>
  <c r="F22" i="1"/>
  <c r="H22" i="1"/>
  <c r="L22" i="1"/>
  <c r="N22" i="1" s="1"/>
  <c r="D23" i="1"/>
  <c r="F23" i="1"/>
  <c r="H23" i="1"/>
  <c r="N23" i="1"/>
  <c r="P23" i="1"/>
  <c r="R23" i="1"/>
  <c r="D24" i="1"/>
  <c r="F24" i="1"/>
  <c r="H24" i="1"/>
  <c r="N24" i="1"/>
  <c r="P24" i="1"/>
  <c r="R24" i="1"/>
  <c r="D25" i="1"/>
  <c r="F25" i="1"/>
  <c r="H25" i="1"/>
  <c r="N25" i="1"/>
  <c r="P25" i="1"/>
  <c r="R25" i="1"/>
  <c r="D26" i="1"/>
  <c r="F26" i="1"/>
  <c r="H26" i="1"/>
  <c r="N26" i="1"/>
  <c r="P26" i="1"/>
  <c r="R26" i="1"/>
  <c r="D27" i="1"/>
  <c r="F27" i="1"/>
  <c r="H27" i="1"/>
  <c r="N27" i="1"/>
  <c r="P27" i="1"/>
  <c r="R27" i="1"/>
  <c r="D28" i="1"/>
  <c r="F28" i="1"/>
  <c r="H28" i="1"/>
  <c r="N28" i="1"/>
  <c r="P28" i="1"/>
  <c r="R28" i="1"/>
  <c r="D29" i="1"/>
  <c r="F29" i="1"/>
  <c r="H29" i="1"/>
  <c r="N29" i="1"/>
  <c r="P29" i="1"/>
  <c r="R29" i="1"/>
  <c r="D30" i="1"/>
  <c r="F30" i="1"/>
  <c r="H30" i="1"/>
  <c r="N30" i="1"/>
  <c r="P30" i="1"/>
  <c r="R30" i="1"/>
  <c r="D31" i="1"/>
  <c r="F31" i="1"/>
  <c r="H31" i="1"/>
  <c r="N31" i="1"/>
  <c r="P31" i="1"/>
  <c r="R31" i="1"/>
  <c r="D32" i="1"/>
  <c r="F32" i="1"/>
  <c r="H32" i="1"/>
  <c r="N32" i="1"/>
  <c r="P32" i="1"/>
  <c r="R32" i="1"/>
  <c r="D33" i="1"/>
  <c r="F33" i="1"/>
  <c r="H33" i="1"/>
  <c r="N33" i="1"/>
  <c r="P33" i="1"/>
  <c r="R33" i="1"/>
  <c r="B34" i="1"/>
  <c r="C34" i="1"/>
  <c r="E34" i="1"/>
  <c r="G34" i="1"/>
  <c r="M34" i="1"/>
  <c r="O34" i="1"/>
  <c r="Q34" i="1"/>
  <c r="B35" i="1"/>
  <c r="C35" i="1"/>
  <c r="E35" i="1"/>
  <c r="G35" i="1"/>
  <c r="L35" i="1"/>
  <c r="M35" i="1"/>
  <c r="O35" i="1"/>
  <c r="Q35" i="1"/>
  <c r="E36" i="1"/>
  <c r="G36" i="1"/>
  <c r="M36" i="1"/>
  <c r="O36" i="1"/>
  <c r="Q36" i="1"/>
  <c r="D37" i="1"/>
  <c r="H37" i="1"/>
  <c r="M37" i="1"/>
  <c r="O37" i="1"/>
  <c r="Q37" i="1"/>
  <c r="D38" i="1"/>
  <c r="F38" i="1"/>
  <c r="H38" i="1"/>
  <c r="B39" i="1"/>
  <c r="C39" i="1"/>
  <c r="E39" i="1"/>
  <c r="G39" i="1"/>
  <c r="M38" i="1"/>
  <c r="L38" i="1" s="1"/>
  <c r="O38" i="1"/>
  <c r="Q38" i="1"/>
  <c r="B40" i="1"/>
  <c r="C40" i="1"/>
  <c r="E40" i="1"/>
  <c r="G40" i="1"/>
  <c r="M39" i="1"/>
  <c r="O39" i="1"/>
  <c r="Q39" i="1"/>
  <c r="B41" i="1"/>
  <c r="C41" i="1"/>
  <c r="D41" i="1" s="1"/>
  <c r="E41" i="1"/>
  <c r="F41" i="1" s="1"/>
  <c r="G41" i="1"/>
  <c r="H41" i="1" s="1"/>
  <c r="M40" i="1"/>
  <c r="O40" i="1"/>
  <c r="Q40" i="1"/>
  <c r="B42" i="1"/>
  <c r="C42" i="1"/>
  <c r="E42" i="1"/>
  <c r="F42" i="1" s="1"/>
  <c r="G42" i="1"/>
  <c r="H42" i="1" s="1"/>
  <c r="M41" i="1"/>
  <c r="O41" i="1"/>
  <c r="Q41" i="1"/>
  <c r="B43" i="1"/>
  <c r="C43" i="1"/>
  <c r="E43" i="1"/>
  <c r="G43" i="1"/>
  <c r="M42" i="1"/>
  <c r="O42" i="1"/>
  <c r="Q42" i="1"/>
  <c r="B45" i="1"/>
  <c r="C45" i="1"/>
  <c r="E45" i="1"/>
  <c r="G45" i="1"/>
  <c r="M45" i="1"/>
  <c r="O45" i="1"/>
  <c r="Q45" i="1"/>
  <c r="B46" i="1"/>
  <c r="C46" i="1"/>
  <c r="D46" i="1" s="1"/>
  <c r="E46" i="1"/>
  <c r="F46" i="1" s="1"/>
  <c r="G46" i="1"/>
  <c r="H46" i="1" s="1"/>
  <c r="M46" i="1"/>
  <c r="O46" i="1"/>
  <c r="Q46" i="1"/>
  <c r="B47" i="1"/>
  <c r="C47" i="1"/>
  <c r="D47" i="1" s="1"/>
  <c r="E47" i="1"/>
  <c r="F47" i="1" s="1"/>
  <c r="G47" i="1"/>
  <c r="H47" i="1" s="1"/>
  <c r="M47" i="1"/>
  <c r="O47" i="1"/>
  <c r="Q47" i="1"/>
  <c r="B49" i="1"/>
  <c r="C49" i="1"/>
  <c r="E49" i="1"/>
  <c r="F49" i="1"/>
  <c r="G49" i="1"/>
  <c r="H49" i="1" s="1"/>
  <c r="M49" i="1"/>
  <c r="O49" i="1"/>
  <c r="Q49" i="1"/>
  <c r="B50" i="1"/>
  <c r="C50" i="1"/>
  <c r="E50" i="1"/>
  <c r="F50" i="1" s="1"/>
  <c r="G50" i="1"/>
  <c r="H50" i="1" s="1"/>
  <c r="M50" i="1"/>
  <c r="O50" i="1"/>
  <c r="Q50" i="1"/>
  <c r="B51" i="1"/>
  <c r="C51" i="1"/>
  <c r="E51" i="1"/>
  <c r="G51" i="1"/>
  <c r="M51" i="1"/>
  <c r="O51" i="1"/>
  <c r="Q51" i="1"/>
  <c r="B52" i="1"/>
  <c r="C52" i="1"/>
  <c r="D52" i="1" s="1"/>
  <c r="E52" i="1"/>
  <c r="G52" i="1"/>
  <c r="M52" i="1"/>
  <c r="O52" i="1"/>
  <c r="Q52" i="1"/>
  <c r="B54" i="1"/>
  <c r="C54" i="1"/>
  <c r="E54" i="1"/>
  <c r="G54" i="1"/>
  <c r="M54" i="1"/>
  <c r="O54" i="1"/>
  <c r="Q54" i="1"/>
  <c r="B55" i="1"/>
  <c r="C55" i="1"/>
  <c r="E55" i="1"/>
  <c r="G55" i="1"/>
  <c r="M55" i="1"/>
  <c r="O55" i="1"/>
  <c r="Q55" i="1"/>
  <c r="B56" i="1"/>
  <c r="C56" i="1"/>
  <c r="E56" i="1"/>
  <c r="G56" i="1"/>
  <c r="M56" i="1"/>
  <c r="O56" i="1"/>
  <c r="Q56" i="1"/>
  <c r="H43" i="1" l="1"/>
  <c r="H34" i="1"/>
  <c r="F56" i="1"/>
  <c r="D55" i="1"/>
  <c r="L54" i="1"/>
  <c r="H52" i="1"/>
  <c r="D50" i="1"/>
  <c r="D49" i="1"/>
  <c r="D36" i="1"/>
  <c r="D56" i="1"/>
  <c r="F52" i="1"/>
  <c r="L55" i="1"/>
  <c r="N55" i="1" s="1"/>
  <c r="H56" i="1"/>
  <c r="F55" i="1"/>
  <c r="D54" i="1"/>
  <c r="D43" i="1"/>
  <c r="P38" i="1"/>
  <c r="P35" i="1"/>
  <c r="F35" i="1"/>
  <c r="D34" i="1"/>
  <c r="P22" i="1"/>
  <c r="D35" i="1"/>
  <c r="P12" i="1"/>
  <c r="D40" i="1"/>
  <c r="H54" i="1"/>
  <c r="L56" i="1"/>
  <c r="H55" i="1"/>
  <c r="F54" i="1"/>
  <c r="L51" i="1"/>
  <c r="D51" i="1"/>
  <c r="F43" i="1"/>
  <c r="D42" i="1"/>
  <c r="R38" i="1"/>
  <c r="F39" i="1"/>
  <c r="H35" i="1"/>
  <c r="F34" i="1"/>
  <c r="R54" i="1"/>
  <c r="L52" i="1"/>
  <c r="R52" i="1" s="1"/>
  <c r="R51" i="1"/>
  <c r="L50" i="1"/>
  <c r="R50" i="1" s="1"/>
  <c r="L49" i="1"/>
  <c r="R49" i="1" s="1"/>
  <c r="L47" i="1"/>
  <c r="R47" i="1" s="1"/>
  <c r="R46" i="1"/>
  <c r="L46" i="1"/>
  <c r="L45" i="1"/>
  <c r="R45" i="1" s="1"/>
  <c r="D45" i="1"/>
  <c r="N38" i="1"/>
  <c r="L37" i="1"/>
  <c r="R37" i="1" s="1"/>
  <c r="R35" i="1"/>
  <c r="N35" i="1"/>
  <c r="R12" i="1"/>
  <c r="R56" i="1"/>
  <c r="L42" i="1"/>
  <c r="R42" i="1" s="1"/>
  <c r="L41" i="1"/>
  <c r="R41" i="1" s="1"/>
  <c r="L40" i="1"/>
  <c r="R40" i="1" s="1"/>
  <c r="L39" i="1"/>
  <c r="N39" i="1" s="1"/>
  <c r="L36" i="1"/>
  <c r="R36" i="1" s="1"/>
  <c r="H40" i="1"/>
  <c r="F40" i="1"/>
  <c r="H51" i="1"/>
  <c r="F51" i="1"/>
  <c r="H45" i="1"/>
  <c r="F45" i="1"/>
  <c r="H39" i="1"/>
  <c r="D39" i="1"/>
  <c r="F37" i="1"/>
  <c r="H36" i="1"/>
  <c r="F36" i="1"/>
  <c r="P56" i="1"/>
  <c r="P55" i="1"/>
  <c r="P54" i="1"/>
  <c r="P51" i="1"/>
  <c r="P49" i="1"/>
  <c r="P47" i="1"/>
  <c r="P46" i="1"/>
  <c r="P45" i="1"/>
  <c r="P42" i="1"/>
  <c r="P40" i="1"/>
  <c r="P37" i="1"/>
  <c r="P36" i="1"/>
  <c r="N56" i="1"/>
  <c r="N54" i="1"/>
  <c r="N51" i="1"/>
  <c r="N50" i="1"/>
  <c r="N49" i="1"/>
  <c r="N47" i="1"/>
  <c r="N46" i="1"/>
  <c r="N45" i="1"/>
  <c r="N42" i="1"/>
  <c r="N40" i="1"/>
  <c r="N37" i="1"/>
  <c r="N36" i="1"/>
  <c r="L34" i="1"/>
  <c r="N34" i="1" s="1"/>
  <c r="R22" i="1"/>
  <c r="P50" i="1" l="1"/>
  <c r="R55" i="1"/>
  <c r="N41" i="1"/>
  <c r="N52" i="1"/>
  <c r="R34" i="1"/>
  <c r="P34" i="1"/>
  <c r="P39" i="1"/>
  <c r="P41" i="1"/>
  <c r="P52" i="1"/>
  <c r="R39" i="1"/>
</calcChain>
</file>

<file path=xl/sharedStrings.xml><?xml version="1.0" encoding="utf-8"?>
<sst xmlns="http://schemas.openxmlformats.org/spreadsheetml/2006/main" count="130" uniqueCount="65">
  <si>
    <t>Nota: I 4 laghi Interregionali sono inseriti soltanto nel totale dei laghi in Italia e non nelle divisioni territoriali né negli obiettivi del PON</t>
  </si>
  <si>
    <t xml:space="preserve">    - Regioni meno sviluppate</t>
  </si>
  <si>
    <t xml:space="preserve">    - Regioni in transizione</t>
  </si>
  <si>
    <t xml:space="preserve">    - Regioni più sviluppate</t>
  </si>
  <si>
    <t>Ciclo di programmazione F. S. 2014-20</t>
  </si>
  <si>
    <t xml:space="preserve">    - Ob. CRO (escl. Sardegna)</t>
  </si>
  <si>
    <t xml:space="preserve">    - Ob. CRO</t>
  </si>
  <si>
    <t xml:space="preserve">    - Ob. CONV (escl. Basilicata)</t>
  </si>
  <si>
    <t xml:space="preserve">    - Ob. CONV</t>
  </si>
  <si>
    <t>Ciclo di programmazione F.S. 2007-13</t>
  </si>
  <si>
    <t xml:space="preserve">    - Regioni Ob. 1 (escl. Molise)</t>
  </si>
  <si>
    <t xml:space="preserve">    - Regioni Ob. 1</t>
  </si>
  <si>
    <t xml:space="preserve">    - Regioni non Ob. 1</t>
  </si>
  <si>
    <t>Ciclo di programmazione F.S. 2000-06</t>
  </si>
  <si>
    <t xml:space="preserve">        - Isole</t>
  </si>
  <si>
    <t xml:space="preserve">        - Sud</t>
  </si>
  <si>
    <t xml:space="preserve">    - Mezzogiorno</t>
  </si>
  <si>
    <t xml:space="preserve">    - Centro-Nord</t>
  </si>
  <si>
    <t xml:space="preserve">    - Centro</t>
  </si>
  <si>
    <t xml:space="preserve">        - Nord-est</t>
  </si>
  <si>
    <t xml:space="preserve">        - Nord-ovest</t>
  </si>
  <si>
    <t xml:space="preserve">    - Nord</t>
  </si>
  <si>
    <t>Italia</t>
  </si>
  <si>
    <t>Laghi Interregionali</t>
  </si>
  <si>
    <t>Fiumi Interregionali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</si>
  <si>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</si>
  <si>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</si>
  <si>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</si>
  <si>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</si>
  <si>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</si>
  <si>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</si>
  <si>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</si>
  <si>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</si>
  <si>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</si>
  <si>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</si>
  <si>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</si>
  <si>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</si>
  <si>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</si>
  <si>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Liguria</t>
  </si>
  <si>
    <t>Friuli-Venezia Giulia</t>
  </si>
  <si>
    <t>Veneto</t>
  </si>
  <si>
    <t>    - Trento</t>
  </si>
  <si>
    <t>    - Bolzano/Bozen</t>
  </si>
  <si>
    <t>Trentino-Alto Adige/Südtirol</t>
  </si>
  <si>
    <t>Lombardia</t>
  </si>
  <si>
    <t>Valle d'Aosta/Vallée d'Aoste</t>
  </si>
  <si>
    <t>Piemonte</t>
  </si>
  <si>
    <t>% C.I.</t>
  </si>
  <si>
    <t>N. C.I.</t>
  </si>
  <si>
    <t>NON CLASSIFICATI</t>
  </si>
  <si>
    <t xml:space="preserve">Scarso </t>
  </si>
  <si>
    <t>Buono</t>
  </si>
  <si>
    <t>TOT Corpi Idrici (C.I.)</t>
  </si>
  <si>
    <t xml:space="preserve">Anni 2010-2015 </t>
  </si>
  <si>
    <t>Territorio: REGIONI</t>
  </si>
  <si>
    <t>LAGHI STATO CHIMICO</t>
  </si>
  <si>
    <t>FIUMI STATO CHIMICO</t>
  </si>
  <si>
    <t>Nota: i 24 fiumi interregionali sono inseriti nei conteggi del "Nord" (sono tutti afferenti al bacino del Po), e  alle aggregazioni "Regioni non Ob. 1", "Ob. CRO", "Regioni più sviluppate"</t>
  </si>
  <si>
    <t xml:space="preserve">        - Interregionali</t>
  </si>
  <si>
    <t>Nome tabella: Stato Chimico Acque Superficiali - Fiumi e laghi - 2010-2015</t>
  </si>
  <si>
    <r>
      <t>Stato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Chimico Acque Superficiali (Fiumi e laghi)</t>
    </r>
  </si>
  <si>
    <t>Fonte: Reporting WFD 2016</t>
  </si>
  <si>
    <t>ACQUE</t>
  </si>
  <si>
    <t>https://annuario.isprambiente.it/pon/basic/20</t>
  </si>
  <si>
    <t>Metadati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</si>
</sst>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top"/>
    </xf>
    <xf numFmtId="2" fontId="0" fillId="0" borderId="0" xfId="0" applyNumberFormat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/>
    <xf numFmtId="0" fontId="0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4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NumberFormat="1" applyFont="1" applyBorder="1"/>
    <xf numFmtId="0" fontId="0" fillId="2" borderId="1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1" fillId="0" borderId="1" xfId="0" applyFont="1" applyBorder="1" applyAlignment="1"/>
    <xf numFmtId="0" fontId="11" fillId="2" borderId="1" xfId="1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2" applyFont="1"/>
    <xf numFmtId="0" fontId="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</cellXfs>
  <cellStyles count="3">
    <cellStyle name="Collegamento ipertestuale" xfId="2" builtinId="8"/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nabei/AppData/Local/Microsoft/Windows/INetCache/Content.Outlook/IENBGKQ1/riepiloghi%20PON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ABR"/>
      <sheetName val="BZ"/>
      <sheetName val="TN"/>
      <sheetName val="BAS"/>
      <sheetName val="CAL"/>
      <sheetName val="CAM"/>
      <sheetName val="EMI"/>
      <sheetName val="FRI"/>
      <sheetName val="LAZ"/>
      <sheetName val="LIG"/>
      <sheetName val="LOM"/>
      <sheetName val="MAR"/>
      <sheetName val="MOL"/>
      <sheetName val="PIE"/>
      <sheetName val="PUG"/>
      <sheetName val="SAR"/>
      <sheetName val="SIC"/>
      <sheetName val="TOS"/>
      <sheetName val="UMB"/>
      <sheetName val="VdA"/>
      <sheetName val="VEN"/>
      <sheetName val="aggregazioni legenda"/>
      <sheetName val="aggregazioni tab SC"/>
      <sheetName val="aggregazioni tab SE"/>
      <sheetName val="SC"/>
      <sheetName val="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C6">
            <v>587</v>
          </cell>
        </row>
        <row r="7">
          <cell r="C7">
            <v>209</v>
          </cell>
        </row>
        <row r="8">
          <cell r="C8">
            <v>645</v>
          </cell>
        </row>
        <row r="10">
          <cell r="C10">
            <v>294</v>
          </cell>
        </row>
        <row r="11">
          <cell r="C11">
            <v>404</v>
          </cell>
        </row>
        <row r="12">
          <cell r="C12">
            <v>819</v>
          </cell>
        </row>
        <row r="13">
          <cell r="C13">
            <v>414</v>
          </cell>
        </row>
        <row r="14">
          <cell r="C14">
            <v>182</v>
          </cell>
        </row>
        <row r="15">
          <cell r="C15">
            <v>726</v>
          </cell>
        </row>
        <row r="16">
          <cell r="C16">
            <v>818</v>
          </cell>
        </row>
        <row r="17">
          <cell r="C17">
            <v>138</v>
          </cell>
        </row>
        <row r="18">
          <cell r="C18">
            <v>183</v>
          </cell>
        </row>
        <row r="19">
          <cell r="C19">
            <v>184</v>
          </cell>
        </row>
        <row r="20">
          <cell r="C20">
            <v>107</v>
          </cell>
        </row>
        <row r="21">
          <cell r="C21">
            <v>13</v>
          </cell>
        </row>
        <row r="27">
          <cell r="C27">
            <v>726</v>
          </cell>
        </row>
      </sheetData>
      <sheetData sheetId="2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nuario.isprambiente.it/pon/basic/20" TargetMode="External"/><Relationship Id="rId1" Type="http://schemas.openxmlformats.org/officeDocument/2006/relationships/hyperlink" Target="https://annuario.isprambiente.it/pon/basic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="110" zoomScaleNormal="110" workbookViewId="0">
      <selection activeCell="G71" sqref="G71"/>
    </sheetView>
  </sheetViews>
  <sheetFormatPr defaultRowHeight="14.4" x14ac:dyDescent="0.3"/>
  <cols>
    <col min="1" max="1" width="32.33203125" bestFit="1" customWidth="1"/>
    <col min="2" max="2" width="11.33203125" customWidth="1"/>
    <col min="11" max="11" width="32.33203125" bestFit="1" customWidth="1"/>
    <col min="13" max="13" width="15" customWidth="1"/>
    <col min="257" max="257" width="32.33203125" bestFit="1" customWidth="1"/>
    <col min="258" max="258" width="11.33203125" customWidth="1"/>
    <col min="267" max="267" width="32.33203125" bestFit="1" customWidth="1"/>
    <col min="269" max="269" width="15" customWidth="1"/>
    <col min="513" max="513" width="32.33203125" bestFit="1" customWidth="1"/>
    <col min="514" max="514" width="11.33203125" customWidth="1"/>
    <col min="523" max="523" width="32.33203125" bestFit="1" customWidth="1"/>
    <col min="525" max="525" width="15" customWidth="1"/>
    <col min="769" max="769" width="32.33203125" bestFit="1" customWidth="1"/>
    <col min="770" max="770" width="11.33203125" customWidth="1"/>
    <col min="779" max="779" width="32.33203125" bestFit="1" customWidth="1"/>
    <col min="781" max="781" width="15" customWidth="1"/>
    <col min="1025" max="1025" width="32.33203125" bestFit="1" customWidth="1"/>
    <col min="1026" max="1026" width="11.33203125" customWidth="1"/>
    <col min="1035" max="1035" width="32.33203125" bestFit="1" customWidth="1"/>
    <col min="1037" max="1037" width="15" customWidth="1"/>
    <col min="1281" max="1281" width="32.33203125" bestFit="1" customWidth="1"/>
    <col min="1282" max="1282" width="11.33203125" customWidth="1"/>
    <col min="1291" max="1291" width="32.33203125" bestFit="1" customWidth="1"/>
    <col min="1293" max="1293" width="15" customWidth="1"/>
    <col min="1537" max="1537" width="32.33203125" bestFit="1" customWidth="1"/>
    <col min="1538" max="1538" width="11.33203125" customWidth="1"/>
    <col min="1547" max="1547" width="32.33203125" bestFit="1" customWidth="1"/>
    <col min="1549" max="1549" width="15" customWidth="1"/>
    <col min="1793" max="1793" width="32.33203125" bestFit="1" customWidth="1"/>
    <col min="1794" max="1794" width="11.33203125" customWidth="1"/>
    <col min="1803" max="1803" width="32.33203125" bestFit="1" customWidth="1"/>
    <col min="1805" max="1805" width="15" customWidth="1"/>
    <col min="2049" max="2049" width="32.33203125" bestFit="1" customWidth="1"/>
    <col min="2050" max="2050" width="11.33203125" customWidth="1"/>
    <col min="2059" max="2059" width="32.33203125" bestFit="1" customWidth="1"/>
    <col min="2061" max="2061" width="15" customWidth="1"/>
    <col min="2305" max="2305" width="32.33203125" bestFit="1" customWidth="1"/>
    <col min="2306" max="2306" width="11.33203125" customWidth="1"/>
    <col min="2315" max="2315" width="32.33203125" bestFit="1" customWidth="1"/>
    <col min="2317" max="2317" width="15" customWidth="1"/>
    <col min="2561" max="2561" width="32.33203125" bestFit="1" customWidth="1"/>
    <col min="2562" max="2562" width="11.33203125" customWidth="1"/>
    <col min="2571" max="2571" width="32.33203125" bestFit="1" customWidth="1"/>
    <col min="2573" max="2573" width="15" customWidth="1"/>
    <col min="2817" max="2817" width="32.33203125" bestFit="1" customWidth="1"/>
    <col min="2818" max="2818" width="11.33203125" customWidth="1"/>
    <col min="2827" max="2827" width="32.33203125" bestFit="1" customWidth="1"/>
    <col min="2829" max="2829" width="15" customWidth="1"/>
    <col min="3073" max="3073" width="32.33203125" bestFit="1" customWidth="1"/>
    <col min="3074" max="3074" width="11.33203125" customWidth="1"/>
    <col min="3083" max="3083" width="32.33203125" bestFit="1" customWidth="1"/>
    <col min="3085" max="3085" width="15" customWidth="1"/>
    <col min="3329" max="3329" width="32.33203125" bestFit="1" customWidth="1"/>
    <col min="3330" max="3330" width="11.33203125" customWidth="1"/>
    <col min="3339" max="3339" width="32.33203125" bestFit="1" customWidth="1"/>
    <col min="3341" max="3341" width="15" customWidth="1"/>
    <col min="3585" max="3585" width="32.33203125" bestFit="1" customWidth="1"/>
    <col min="3586" max="3586" width="11.33203125" customWidth="1"/>
    <col min="3595" max="3595" width="32.33203125" bestFit="1" customWidth="1"/>
    <col min="3597" max="3597" width="15" customWidth="1"/>
    <col min="3841" max="3841" width="32.33203125" bestFit="1" customWidth="1"/>
    <col min="3842" max="3842" width="11.33203125" customWidth="1"/>
    <col min="3851" max="3851" width="32.33203125" bestFit="1" customWidth="1"/>
    <col min="3853" max="3853" width="15" customWidth="1"/>
    <col min="4097" max="4097" width="32.33203125" bestFit="1" customWidth="1"/>
    <col min="4098" max="4098" width="11.33203125" customWidth="1"/>
    <col min="4107" max="4107" width="32.33203125" bestFit="1" customWidth="1"/>
    <col min="4109" max="4109" width="15" customWidth="1"/>
    <col min="4353" max="4353" width="32.33203125" bestFit="1" customWidth="1"/>
    <col min="4354" max="4354" width="11.33203125" customWidth="1"/>
    <col min="4363" max="4363" width="32.33203125" bestFit="1" customWidth="1"/>
    <col min="4365" max="4365" width="15" customWidth="1"/>
    <col min="4609" max="4609" width="32.33203125" bestFit="1" customWidth="1"/>
    <col min="4610" max="4610" width="11.33203125" customWidth="1"/>
    <col min="4619" max="4619" width="32.33203125" bestFit="1" customWidth="1"/>
    <col min="4621" max="4621" width="15" customWidth="1"/>
    <col min="4865" max="4865" width="32.33203125" bestFit="1" customWidth="1"/>
    <col min="4866" max="4866" width="11.33203125" customWidth="1"/>
    <col min="4875" max="4875" width="32.33203125" bestFit="1" customWidth="1"/>
    <col min="4877" max="4877" width="15" customWidth="1"/>
    <col min="5121" max="5121" width="32.33203125" bestFit="1" customWidth="1"/>
    <col min="5122" max="5122" width="11.33203125" customWidth="1"/>
    <col min="5131" max="5131" width="32.33203125" bestFit="1" customWidth="1"/>
    <col min="5133" max="5133" width="15" customWidth="1"/>
    <col min="5377" max="5377" width="32.33203125" bestFit="1" customWidth="1"/>
    <col min="5378" max="5378" width="11.33203125" customWidth="1"/>
    <col min="5387" max="5387" width="32.33203125" bestFit="1" customWidth="1"/>
    <col min="5389" max="5389" width="15" customWidth="1"/>
    <col min="5633" max="5633" width="32.33203125" bestFit="1" customWidth="1"/>
    <col min="5634" max="5634" width="11.33203125" customWidth="1"/>
    <col min="5643" max="5643" width="32.33203125" bestFit="1" customWidth="1"/>
    <col min="5645" max="5645" width="15" customWidth="1"/>
    <col min="5889" max="5889" width="32.33203125" bestFit="1" customWidth="1"/>
    <col min="5890" max="5890" width="11.33203125" customWidth="1"/>
    <col min="5899" max="5899" width="32.33203125" bestFit="1" customWidth="1"/>
    <col min="5901" max="5901" width="15" customWidth="1"/>
    <col min="6145" max="6145" width="32.33203125" bestFit="1" customWidth="1"/>
    <col min="6146" max="6146" width="11.33203125" customWidth="1"/>
    <col min="6155" max="6155" width="32.33203125" bestFit="1" customWidth="1"/>
    <col min="6157" max="6157" width="15" customWidth="1"/>
    <col min="6401" max="6401" width="32.33203125" bestFit="1" customWidth="1"/>
    <col min="6402" max="6402" width="11.33203125" customWidth="1"/>
    <col min="6411" max="6411" width="32.33203125" bestFit="1" customWidth="1"/>
    <col min="6413" max="6413" width="15" customWidth="1"/>
    <col min="6657" max="6657" width="32.33203125" bestFit="1" customWidth="1"/>
    <col min="6658" max="6658" width="11.33203125" customWidth="1"/>
    <col min="6667" max="6667" width="32.33203125" bestFit="1" customWidth="1"/>
    <col min="6669" max="6669" width="15" customWidth="1"/>
    <col min="6913" max="6913" width="32.33203125" bestFit="1" customWidth="1"/>
    <col min="6914" max="6914" width="11.33203125" customWidth="1"/>
    <col min="6923" max="6923" width="32.33203125" bestFit="1" customWidth="1"/>
    <col min="6925" max="6925" width="15" customWidth="1"/>
    <col min="7169" max="7169" width="32.33203125" bestFit="1" customWidth="1"/>
    <col min="7170" max="7170" width="11.33203125" customWidth="1"/>
    <col min="7179" max="7179" width="32.33203125" bestFit="1" customWidth="1"/>
    <col min="7181" max="7181" width="15" customWidth="1"/>
    <col min="7425" max="7425" width="32.33203125" bestFit="1" customWidth="1"/>
    <col min="7426" max="7426" width="11.33203125" customWidth="1"/>
    <col min="7435" max="7435" width="32.33203125" bestFit="1" customWidth="1"/>
    <col min="7437" max="7437" width="15" customWidth="1"/>
    <col min="7681" max="7681" width="32.33203125" bestFit="1" customWidth="1"/>
    <col min="7682" max="7682" width="11.33203125" customWidth="1"/>
    <col min="7691" max="7691" width="32.33203125" bestFit="1" customWidth="1"/>
    <col min="7693" max="7693" width="15" customWidth="1"/>
    <col min="7937" max="7937" width="32.33203125" bestFit="1" customWidth="1"/>
    <col min="7938" max="7938" width="11.33203125" customWidth="1"/>
    <col min="7947" max="7947" width="32.33203125" bestFit="1" customWidth="1"/>
    <col min="7949" max="7949" width="15" customWidth="1"/>
    <col min="8193" max="8193" width="32.33203125" bestFit="1" customWidth="1"/>
    <col min="8194" max="8194" width="11.33203125" customWidth="1"/>
    <col min="8203" max="8203" width="32.33203125" bestFit="1" customWidth="1"/>
    <col min="8205" max="8205" width="15" customWidth="1"/>
    <col min="8449" max="8449" width="32.33203125" bestFit="1" customWidth="1"/>
    <col min="8450" max="8450" width="11.33203125" customWidth="1"/>
    <col min="8459" max="8459" width="32.33203125" bestFit="1" customWidth="1"/>
    <col min="8461" max="8461" width="15" customWidth="1"/>
    <col min="8705" max="8705" width="32.33203125" bestFit="1" customWidth="1"/>
    <col min="8706" max="8706" width="11.33203125" customWidth="1"/>
    <col min="8715" max="8715" width="32.33203125" bestFit="1" customWidth="1"/>
    <col min="8717" max="8717" width="15" customWidth="1"/>
    <col min="8961" max="8961" width="32.33203125" bestFit="1" customWidth="1"/>
    <col min="8962" max="8962" width="11.33203125" customWidth="1"/>
    <col min="8971" max="8971" width="32.33203125" bestFit="1" customWidth="1"/>
    <col min="8973" max="8973" width="15" customWidth="1"/>
    <col min="9217" max="9217" width="32.33203125" bestFit="1" customWidth="1"/>
    <col min="9218" max="9218" width="11.33203125" customWidth="1"/>
    <col min="9227" max="9227" width="32.33203125" bestFit="1" customWidth="1"/>
    <col min="9229" max="9229" width="15" customWidth="1"/>
    <col min="9473" max="9473" width="32.33203125" bestFit="1" customWidth="1"/>
    <col min="9474" max="9474" width="11.33203125" customWidth="1"/>
    <col min="9483" max="9483" width="32.33203125" bestFit="1" customWidth="1"/>
    <col min="9485" max="9485" width="15" customWidth="1"/>
    <col min="9729" max="9729" width="32.33203125" bestFit="1" customWidth="1"/>
    <col min="9730" max="9730" width="11.33203125" customWidth="1"/>
    <col min="9739" max="9739" width="32.33203125" bestFit="1" customWidth="1"/>
    <col min="9741" max="9741" width="15" customWidth="1"/>
    <col min="9985" max="9985" width="32.33203125" bestFit="1" customWidth="1"/>
    <col min="9986" max="9986" width="11.33203125" customWidth="1"/>
    <col min="9995" max="9995" width="32.33203125" bestFit="1" customWidth="1"/>
    <col min="9997" max="9997" width="15" customWidth="1"/>
    <col min="10241" max="10241" width="32.33203125" bestFit="1" customWidth="1"/>
    <col min="10242" max="10242" width="11.33203125" customWidth="1"/>
    <col min="10251" max="10251" width="32.33203125" bestFit="1" customWidth="1"/>
    <col min="10253" max="10253" width="15" customWidth="1"/>
    <col min="10497" max="10497" width="32.33203125" bestFit="1" customWidth="1"/>
    <col min="10498" max="10498" width="11.33203125" customWidth="1"/>
    <col min="10507" max="10507" width="32.33203125" bestFit="1" customWidth="1"/>
    <col min="10509" max="10509" width="15" customWidth="1"/>
    <col min="10753" max="10753" width="32.33203125" bestFit="1" customWidth="1"/>
    <col min="10754" max="10754" width="11.33203125" customWidth="1"/>
    <col min="10763" max="10763" width="32.33203125" bestFit="1" customWidth="1"/>
    <col min="10765" max="10765" width="15" customWidth="1"/>
    <col min="11009" max="11009" width="32.33203125" bestFit="1" customWidth="1"/>
    <col min="11010" max="11010" width="11.33203125" customWidth="1"/>
    <col min="11019" max="11019" width="32.33203125" bestFit="1" customWidth="1"/>
    <col min="11021" max="11021" width="15" customWidth="1"/>
    <col min="11265" max="11265" width="32.33203125" bestFit="1" customWidth="1"/>
    <col min="11266" max="11266" width="11.33203125" customWidth="1"/>
    <col min="11275" max="11275" width="32.33203125" bestFit="1" customWidth="1"/>
    <col min="11277" max="11277" width="15" customWidth="1"/>
    <col min="11521" max="11521" width="32.33203125" bestFit="1" customWidth="1"/>
    <col min="11522" max="11522" width="11.33203125" customWidth="1"/>
    <col min="11531" max="11531" width="32.33203125" bestFit="1" customWidth="1"/>
    <col min="11533" max="11533" width="15" customWidth="1"/>
    <col min="11777" max="11777" width="32.33203125" bestFit="1" customWidth="1"/>
    <col min="11778" max="11778" width="11.33203125" customWidth="1"/>
    <col min="11787" max="11787" width="32.33203125" bestFit="1" customWidth="1"/>
    <col min="11789" max="11789" width="15" customWidth="1"/>
    <col min="12033" max="12033" width="32.33203125" bestFit="1" customWidth="1"/>
    <col min="12034" max="12034" width="11.33203125" customWidth="1"/>
    <col min="12043" max="12043" width="32.33203125" bestFit="1" customWidth="1"/>
    <col min="12045" max="12045" width="15" customWidth="1"/>
    <col min="12289" max="12289" width="32.33203125" bestFit="1" customWidth="1"/>
    <col min="12290" max="12290" width="11.33203125" customWidth="1"/>
    <col min="12299" max="12299" width="32.33203125" bestFit="1" customWidth="1"/>
    <col min="12301" max="12301" width="15" customWidth="1"/>
    <col min="12545" max="12545" width="32.33203125" bestFit="1" customWidth="1"/>
    <col min="12546" max="12546" width="11.33203125" customWidth="1"/>
    <col min="12555" max="12555" width="32.33203125" bestFit="1" customWidth="1"/>
    <col min="12557" max="12557" width="15" customWidth="1"/>
    <col min="12801" max="12801" width="32.33203125" bestFit="1" customWidth="1"/>
    <col min="12802" max="12802" width="11.33203125" customWidth="1"/>
    <col min="12811" max="12811" width="32.33203125" bestFit="1" customWidth="1"/>
    <col min="12813" max="12813" width="15" customWidth="1"/>
    <col min="13057" max="13057" width="32.33203125" bestFit="1" customWidth="1"/>
    <col min="13058" max="13058" width="11.33203125" customWidth="1"/>
    <col min="13067" max="13067" width="32.33203125" bestFit="1" customWidth="1"/>
    <col min="13069" max="13069" width="15" customWidth="1"/>
    <col min="13313" max="13313" width="32.33203125" bestFit="1" customWidth="1"/>
    <col min="13314" max="13314" width="11.33203125" customWidth="1"/>
    <col min="13323" max="13323" width="32.33203125" bestFit="1" customWidth="1"/>
    <col min="13325" max="13325" width="15" customWidth="1"/>
    <col min="13569" max="13569" width="32.33203125" bestFit="1" customWidth="1"/>
    <col min="13570" max="13570" width="11.33203125" customWidth="1"/>
    <col min="13579" max="13579" width="32.33203125" bestFit="1" customWidth="1"/>
    <col min="13581" max="13581" width="15" customWidth="1"/>
    <col min="13825" max="13825" width="32.33203125" bestFit="1" customWidth="1"/>
    <col min="13826" max="13826" width="11.33203125" customWidth="1"/>
    <col min="13835" max="13835" width="32.33203125" bestFit="1" customWidth="1"/>
    <col min="13837" max="13837" width="15" customWidth="1"/>
    <col min="14081" max="14081" width="32.33203125" bestFit="1" customWidth="1"/>
    <col min="14082" max="14082" width="11.33203125" customWidth="1"/>
    <col min="14091" max="14091" width="32.33203125" bestFit="1" customWidth="1"/>
    <col min="14093" max="14093" width="15" customWidth="1"/>
    <col min="14337" max="14337" width="32.33203125" bestFit="1" customWidth="1"/>
    <col min="14338" max="14338" width="11.33203125" customWidth="1"/>
    <col min="14347" max="14347" width="32.33203125" bestFit="1" customWidth="1"/>
    <col min="14349" max="14349" width="15" customWidth="1"/>
    <col min="14593" max="14593" width="32.33203125" bestFit="1" customWidth="1"/>
    <col min="14594" max="14594" width="11.33203125" customWidth="1"/>
    <col min="14603" max="14603" width="32.33203125" bestFit="1" customWidth="1"/>
    <col min="14605" max="14605" width="15" customWidth="1"/>
    <col min="14849" max="14849" width="32.33203125" bestFit="1" customWidth="1"/>
    <col min="14850" max="14850" width="11.33203125" customWidth="1"/>
    <col min="14859" max="14859" width="32.33203125" bestFit="1" customWidth="1"/>
    <col min="14861" max="14861" width="15" customWidth="1"/>
    <col min="15105" max="15105" width="32.33203125" bestFit="1" customWidth="1"/>
    <col min="15106" max="15106" width="11.33203125" customWidth="1"/>
    <col min="15115" max="15115" width="32.33203125" bestFit="1" customWidth="1"/>
    <col min="15117" max="15117" width="15" customWidth="1"/>
    <col min="15361" max="15361" width="32.33203125" bestFit="1" customWidth="1"/>
    <col min="15362" max="15362" width="11.33203125" customWidth="1"/>
    <col min="15371" max="15371" width="32.33203125" bestFit="1" customWidth="1"/>
    <col min="15373" max="15373" width="15" customWidth="1"/>
    <col min="15617" max="15617" width="32.33203125" bestFit="1" customWidth="1"/>
    <col min="15618" max="15618" width="11.33203125" customWidth="1"/>
    <col min="15627" max="15627" width="32.33203125" bestFit="1" customWidth="1"/>
    <col min="15629" max="15629" width="15" customWidth="1"/>
    <col min="15873" max="15873" width="32.33203125" bestFit="1" customWidth="1"/>
    <col min="15874" max="15874" width="11.33203125" customWidth="1"/>
    <col min="15883" max="15883" width="32.33203125" bestFit="1" customWidth="1"/>
    <col min="15885" max="15885" width="15" customWidth="1"/>
    <col min="16129" max="16129" width="32.33203125" bestFit="1" customWidth="1"/>
    <col min="16130" max="16130" width="11.33203125" customWidth="1"/>
    <col min="16139" max="16139" width="32.33203125" bestFit="1" customWidth="1"/>
    <col min="16141" max="16141" width="15" customWidth="1"/>
  </cols>
  <sheetData>
    <row r="1" spans="1:20" ht="18" x14ac:dyDescent="0.35">
      <c r="A1" s="15" t="s">
        <v>62</v>
      </c>
      <c r="B1" s="16"/>
      <c r="C1" s="16"/>
      <c r="D1" s="17"/>
      <c r="E1" s="17"/>
    </row>
    <row r="2" spans="1:20" x14ac:dyDescent="0.3">
      <c r="A2" t="s">
        <v>54</v>
      </c>
    </row>
    <row r="3" spans="1:20" ht="15.6" x14ac:dyDescent="0.3">
      <c r="B3" s="13" t="s">
        <v>60</v>
      </c>
      <c r="C3" s="13"/>
      <c r="D3" s="13"/>
      <c r="E3" s="13"/>
      <c r="F3" s="13"/>
      <c r="G3" s="13"/>
      <c r="H3" s="13"/>
    </row>
    <row r="4" spans="1:20" x14ac:dyDescent="0.3">
      <c r="B4" s="14" t="s">
        <v>59</v>
      </c>
    </row>
    <row r="7" spans="1:20" x14ac:dyDescent="0.3">
      <c r="A7" s="33" t="s">
        <v>56</v>
      </c>
      <c r="B7" s="33"/>
      <c r="C7" s="33"/>
      <c r="D7" s="33"/>
      <c r="E7" s="33"/>
      <c r="F7" s="33"/>
      <c r="G7" s="33"/>
      <c r="H7" s="33"/>
      <c r="I7" s="34"/>
      <c r="J7" s="27"/>
      <c r="K7" s="33" t="s">
        <v>55</v>
      </c>
      <c r="L7" s="33"/>
      <c r="M7" s="33"/>
      <c r="N7" s="33"/>
      <c r="O7" s="33"/>
      <c r="P7" s="33"/>
      <c r="Q7" s="33"/>
      <c r="R7" s="33"/>
    </row>
    <row r="8" spans="1:20" x14ac:dyDescent="0.3">
      <c r="A8" s="28" t="s">
        <v>54</v>
      </c>
      <c r="B8" s="22" t="s">
        <v>53</v>
      </c>
      <c r="C8" s="22"/>
      <c r="D8" s="22"/>
      <c r="E8" s="22"/>
      <c r="F8" s="22"/>
      <c r="G8" s="22"/>
      <c r="H8" s="22"/>
      <c r="I8" s="23"/>
      <c r="J8" s="27"/>
      <c r="K8" s="28" t="s">
        <v>54</v>
      </c>
      <c r="L8" s="22" t="s">
        <v>53</v>
      </c>
      <c r="M8" s="22"/>
      <c r="N8" s="22"/>
      <c r="O8" s="22"/>
      <c r="P8" s="22"/>
      <c r="Q8" s="22"/>
      <c r="R8" s="22"/>
    </row>
    <row r="9" spans="1:20" x14ac:dyDescent="0.3">
      <c r="A9" s="28"/>
      <c r="B9" s="20" t="s">
        <v>52</v>
      </c>
      <c r="C9" s="21" t="s">
        <v>51</v>
      </c>
      <c r="D9" s="21"/>
      <c r="E9" s="21" t="s">
        <v>50</v>
      </c>
      <c r="F9" s="21"/>
      <c r="G9" s="21" t="s">
        <v>49</v>
      </c>
      <c r="H9" s="21"/>
      <c r="I9" s="24"/>
      <c r="J9" s="27"/>
      <c r="K9" s="28"/>
      <c r="L9" s="20" t="s">
        <v>52</v>
      </c>
      <c r="M9" s="21" t="s">
        <v>51</v>
      </c>
      <c r="N9" s="21"/>
      <c r="O9" s="21" t="s">
        <v>50</v>
      </c>
      <c r="P9" s="21"/>
      <c r="Q9" s="21" t="s">
        <v>49</v>
      </c>
      <c r="R9" s="21"/>
    </row>
    <row r="10" spans="1:20" x14ac:dyDescent="0.3">
      <c r="A10" s="28"/>
      <c r="B10" s="20"/>
      <c r="C10" s="12" t="s">
        <v>48</v>
      </c>
      <c r="D10" s="12" t="s">
        <v>47</v>
      </c>
      <c r="E10" s="12" t="s">
        <v>48</v>
      </c>
      <c r="F10" s="12" t="s">
        <v>47</v>
      </c>
      <c r="G10" s="12" t="s">
        <v>48</v>
      </c>
      <c r="H10" s="12" t="s">
        <v>47</v>
      </c>
      <c r="I10" s="25"/>
      <c r="J10" s="27"/>
      <c r="K10" s="28"/>
      <c r="L10" s="20"/>
      <c r="M10" s="12" t="s">
        <v>48</v>
      </c>
      <c r="N10" s="12" t="s">
        <v>47</v>
      </c>
      <c r="O10" s="12" t="s">
        <v>48</v>
      </c>
      <c r="P10" s="12" t="s">
        <v>47</v>
      </c>
      <c r="Q10" s="12" t="s">
        <v>48</v>
      </c>
      <c r="R10" s="12" t="s">
        <v>47</v>
      </c>
    </row>
    <row r="11" spans="1:20" x14ac:dyDescent="0.3">
      <c r="A11" s="31" t="s">
        <v>46</v>
      </c>
      <c r="B11" s="29">
        <v>587</v>
      </c>
      <c r="C11" s="11">
        <v>566</v>
      </c>
      <c r="D11" s="4">
        <f>C11*100/B11</f>
        <v>96.422487223168659</v>
      </c>
      <c r="E11" s="11">
        <v>21</v>
      </c>
      <c r="F11" s="4">
        <f>E11*100/B11</f>
        <v>3.5775127768313459</v>
      </c>
      <c r="G11" s="11">
        <v>0</v>
      </c>
      <c r="H11" s="4">
        <f>G11*100/B11</f>
        <v>0</v>
      </c>
      <c r="I11" s="4"/>
      <c r="J11" s="27"/>
      <c r="K11" s="31" t="s">
        <v>46</v>
      </c>
      <c r="L11" s="35">
        <v>34</v>
      </c>
      <c r="M11" s="5">
        <v>10</v>
      </c>
      <c r="N11" s="3">
        <f>M11*100/L11</f>
        <v>29.411764705882351</v>
      </c>
      <c r="O11" s="5">
        <v>0</v>
      </c>
      <c r="P11" s="3">
        <f>O11*100/L11</f>
        <v>0</v>
      </c>
      <c r="Q11" s="5">
        <v>24</v>
      </c>
      <c r="R11" s="3">
        <f>Q11*100/L11</f>
        <v>70.588235294117652</v>
      </c>
      <c r="T11" s="2"/>
    </row>
    <row r="12" spans="1:20" x14ac:dyDescent="0.3">
      <c r="A12" s="31" t="s">
        <v>45</v>
      </c>
      <c r="B12" s="29">
        <v>209</v>
      </c>
      <c r="C12" s="11">
        <v>197</v>
      </c>
      <c r="D12" s="4">
        <f>C12*100/B12</f>
        <v>94.25837320574162</v>
      </c>
      <c r="E12" s="11">
        <v>0</v>
      </c>
      <c r="F12" s="4">
        <f>E12*100/B12</f>
        <v>0</v>
      </c>
      <c r="G12" s="11">
        <v>12</v>
      </c>
      <c r="H12" s="4">
        <f>G12*100/B12</f>
        <v>5.741626794258373</v>
      </c>
      <c r="I12" s="4"/>
      <c r="J12" s="27"/>
      <c r="K12" s="31" t="s">
        <v>45</v>
      </c>
      <c r="L12" s="35">
        <f>SUM(M12,O12,Q12)</f>
        <v>1</v>
      </c>
      <c r="M12" s="5">
        <v>1</v>
      </c>
      <c r="N12" s="3">
        <f>M12*100/L12</f>
        <v>100</v>
      </c>
      <c r="O12" s="5">
        <v>0</v>
      </c>
      <c r="P12" s="3">
        <f>O12*100/L12</f>
        <v>0</v>
      </c>
      <c r="Q12" s="5">
        <v>0</v>
      </c>
      <c r="R12" s="3">
        <f>Q12*100/L12</f>
        <v>0</v>
      </c>
      <c r="T12" s="2"/>
    </row>
    <row r="13" spans="1:20" x14ac:dyDescent="0.3">
      <c r="A13" s="31" t="s">
        <v>44</v>
      </c>
      <c r="B13" s="29">
        <v>645</v>
      </c>
      <c r="C13" s="11">
        <v>456</v>
      </c>
      <c r="D13" s="4">
        <f>C13*100/B13</f>
        <v>70.697674418604649</v>
      </c>
      <c r="E13" s="11">
        <v>120</v>
      </c>
      <c r="F13" s="4">
        <f>E13*100/B13</f>
        <v>18.604651162790699</v>
      </c>
      <c r="G13" s="11">
        <v>69</v>
      </c>
      <c r="H13" s="4">
        <f>G13*100/B13</f>
        <v>10.697674418604651</v>
      </c>
      <c r="I13" s="4"/>
      <c r="J13" s="27"/>
      <c r="K13" s="31" t="s">
        <v>44</v>
      </c>
      <c r="L13" s="35">
        <v>49</v>
      </c>
      <c r="M13" s="5">
        <v>34</v>
      </c>
      <c r="N13" s="3">
        <f>M13*100/L13</f>
        <v>69.387755102040813</v>
      </c>
      <c r="O13" s="5">
        <v>14</v>
      </c>
      <c r="P13" s="3">
        <f>O13*100/L13</f>
        <v>28.571428571428573</v>
      </c>
      <c r="Q13" s="5">
        <v>1</v>
      </c>
      <c r="R13" s="3">
        <f>Q13*100/L13</f>
        <v>2.0408163265306123</v>
      </c>
      <c r="T13" s="2"/>
    </row>
    <row r="14" spans="1:20" x14ac:dyDescent="0.3">
      <c r="A14" s="31" t="s">
        <v>43</v>
      </c>
      <c r="B14" s="30"/>
      <c r="C14" s="11"/>
      <c r="D14" s="4"/>
      <c r="E14" s="11"/>
      <c r="F14" s="4"/>
      <c r="G14" s="11"/>
      <c r="H14" s="4"/>
      <c r="I14" s="4"/>
      <c r="J14" s="27"/>
      <c r="K14" s="31" t="s">
        <v>43</v>
      </c>
      <c r="L14" s="35"/>
      <c r="M14" s="5"/>
      <c r="N14" s="3"/>
      <c r="O14" s="5"/>
      <c r="P14" s="3"/>
      <c r="Q14" s="5"/>
      <c r="R14" s="3"/>
      <c r="T14" s="2"/>
    </row>
    <row r="15" spans="1:20" x14ac:dyDescent="0.3">
      <c r="A15" s="36" t="s">
        <v>42</v>
      </c>
      <c r="B15" s="29">
        <v>294</v>
      </c>
      <c r="C15" s="11">
        <v>292</v>
      </c>
      <c r="D15" s="4">
        <f t="shared" ref="D15:D43" si="0">C15*100/B15</f>
        <v>99.319727891156461</v>
      </c>
      <c r="E15" s="11">
        <v>2</v>
      </c>
      <c r="F15" s="4">
        <f t="shared" ref="F15:F43" si="1">E15*100/B15</f>
        <v>0.68027210884353739</v>
      </c>
      <c r="G15" s="11">
        <v>0</v>
      </c>
      <c r="H15" s="4">
        <f t="shared" ref="H15:H43" si="2">G15*100/B15</f>
        <v>0</v>
      </c>
      <c r="I15" s="4"/>
      <c r="J15" s="27"/>
      <c r="K15" s="36" t="s">
        <v>42</v>
      </c>
      <c r="L15" s="35">
        <v>9</v>
      </c>
      <c r="M15" s="5">
        <v>9</v>
      </c>
      <c r="N15" s="3">
        <f t="shared" ref="N15:N37" si="3">M15*100/L15</f>
        <v>100</v>
      </c>
      <c r="O15" s="5">
        <v>0</v>
      </c>
      <c r="P15" s="3">
        <f t="shared" ref="P15:P37" si="4">O15*100/L15</f>
        <v>0</v>
      </c>
      <c r="Q15" s="5">
        <v>0</v>
      </c>
      <c r="R15" s="3">
        <f t="shared" ref="R15:R37" si="5">Q15*100/L15</f>
        <v>0</v>
      </c>
      <c r="T15" s="2"/>
    </row>
    <row r="16" spans="1:20" x14ac:dyDescent="0.3">
      <c r="A16" s="36" t="s">
        <v>41</v>
      </c>
      <c r="B16" s="29">
        <v>404</v>
      </c>
      <c r="C16" s="11">
        <v>395</v>
      </c>
      <c r="D16" s="4">
        <f t="shared" si="0"/>
        <v>97.772277227722768</v>
      </c>
      <c r="E16" s="11">
        <v>9</v>
      </c>
      <c r="F16" s="4">
        <f t="shared" si="1"/>
        <v>2.2277227722772279</v>
      </c>
      <c r="G16" s="11">
        <v>0</v>
      </c>
      <c r="H16" s="4">
        <f t="shared" si="2"/>
        <v>0</v>
      </c>
      <c r="I16" s="4"/>
      <c r="J16" s="27"/>
      <c r="K16" s="36" t="s">
        <v>41</v>
      </c>
      <c r="L16" s="35">
        <v>20</v>
      </c>
      <c r="M16" s="5">
        <v>9</v>
      </c>
      <c r="N16" s="3">
        <f t="shared" si="3"/>
        <v>45</v>
      </c>
      <c r="O16" s="5">
        <v>0</v>
      </c>
      <c r="P16" s="3">
        <f t="shared" si="4"/>
        <v>0</v>
      </c>
      <c r="Q16" s="5">
        <v>11</v>
      </c>
      <c r="R16" s="3">
        <f t="shared" si="5"/>
        <v>55</v>
      </c>
      <c r="T16" s="2"/>
    </row>
    <row r="17" spans="1:20" x14ac:dyDescent="0.3">
      <c r="A17" s="31" t="s">
        <v>40</v>
      </c>
      <c r="B17" s="29">
        <v>819</v>
      </c>
      <c r="C17" s="11">
        <v>706</v>
      </c>
      <c r="D17" s="4">
        <f t="shared" si="0"/>
        <v>86.202686202686209</v>
      </c>
      <c r="E17" s="11">
        <v>18</v>
      </c>
      <c r="F17" s="4">
        <f t="shared" si="1"/>
        <v>2.197802197802198</v>
      </c>
      <c r="G17" s="11">
        <v>95</v>
      </c>
      <c r="H17" s="4">
        <f t="shared" si="2"/>
        <v>11.599511599511599</v>
      </c>
      <c r="I17" s="4"/>
      <c r="J17" s="27"/>
      <c r="K17" s="31" t="s">
        <v>40</v>
      </c>
      <c r="L17" s="35">
        <v>11</v>
      </c>
      <c r="M17" s="5">
        <v>10</v>
      </c>
      <c r="N17" s="3">
        <f t="shared" si="3"/>
        <v>90.909090909090907</v>
      </c>
      <c r="O17" s="5">
        <v>1</v>
      </c>
      <c r="P17" s="3">
        <f t="shared" si="4"/>
        <v>9.0909090909090917</v>
      </c>
      <c r="Q17" s="5">
        <v>0</v>
      </c>
      <c r="R17" s="3">
        <f t="shared" si="5"/>
        <v>0</v>
      </c>
      <c r="T17" s="2"/>
    </row>
    <row r="18" spans="1:20" x14ac:dyDescent="0.3">
      <c r="A18" s="31" t="s">
        <v>39</v>
      </c>
      <c r="B18" s="29">
        <v>414</v>
      </c>
      <c r="C18" s="11">
        <v>230</v>
      </c>
      <c r="D18" s="4">
        <f t="shared" si="0"/>
        <v>55.555555555555557</v>
      </c>
      <c r="E18" s="11">
        <v>0</v>
      </c>
      <c r="F18" s="4">
        <f t="shared" si="1"/>
        <v>0</v>
      </c>
      <c r="G18" s="11">
        <v>184</v>
      </c>
      <c r="H18" s="4">
        <f t="shared" si="2"/>
        <v>44.444444444444443</v>
      </c>
      <c r="I18" s="4"/>
      <c r="J18" s="27"/>
      <c r="K18" s="31" t="s">
        <v>39</v>
      </c>
      <c r="L18" s="35">
        <v>11</v>
      </c>
      <c r="M18" s="5">
        <v>8</v>
      </c>
      <c r="N18" s="3">
        <f t="shared" si="3"/>
        <v>72.727272727272734</v>
      </c>
      <c r="O18" s="5">
        <v>0</v>
      </c>
      <c r="P18" s="3">
        <f t="shared" si="4"/>
        <v>0</v>
      </c>
      <c r="Q18" s="5">
        <v>3</v>
      </c>
      <c r="R18" s="3">
        <f t="shared" si="5"/>
        <v>27.272727272727273</v>
      </c>
      <c r="T18" s="2"/>
    </row>
    <row r="19" spans="1:20" x14ac:dyDescent="0.3">
      <c r="A19" s="31" t="s">
        <v>38</v>
      </c>
      <c r="B19" s="29">
        <v>182</v>
      </c>
      <c r="C19" s="11">
        <v>170</v>
      </c>
      <c r="D19" s="4">
        <f t="shared" si="0"/>
        <v>93.406593406593402</v>
      </c>
      <c r="E19" s="11">
        <v>12</v>
      </c>
      <c r="F19" s="4">
        <f t="shared" si="1"/>
        <v>6.5934065934065931</v>
      </c>
      <c r="G19" s="11">
        <v>0</v>
      </c>
      <c r="H19" s="4">
        <f t="shared" si="2"/>
        <v>0</v>
      </c>
      <c r="I19" s="4"/>
      <c r="J19" s="27"/>
      <c r="K19" s="31" t="s">
        <v>38</v>
      </c>
      <c r="L19" s="35">
        <v>6</v>
      </c>
      <c r="M19" s="5">
        <v>6</v>
      </c>
      <c r="N19" s="3">
        <f t="shared" si="3"/>
        <v>100</v>
      </c>
      <c r="O19" s="5">
        <v>0</v>
      </c>
      <c r="P19" s="3">
        <f t="shared" si="4"/>
        <v>0</v>
      </c>
      <c r="Q19" s="5">
        <v>0</v>
      </c>
      <c r="R19" s="3">
        <f t="shared" si="5"/>
        <v>0</v>
      </c>
      <c r="T19" s="2"/>
    </row>
    <row r="20" spans="1:20" x14ac:dyDescent="0.3">
      <c r="A20" s="31" t="s">
        <v>37</v>
      </c>
      <c r="B20" s="29">
        <v>726</v>
      </c>
      <c r="C20" s="11">
        <v>708</v>
      </c>
      <c r="D20" s="4">
        <f t="shared" si="0"/>
        <v>97.52066115702479</v>
      </c>
      <c r="E20" s="11">
        <v>18</v>
      </c>
      <c r="F20" s="4">
        <f t="shared" si="1"/>
        <v>2.4793388429752068</v>
      </c>
      <c r="G20" s="11">
        <v>0</v>
      </c>
      <c r="H20" s="4">
        <f t="shared" si="2"/>
        <v>0</v>
      </c>
      <c r="I20" s="4"/>
      <c r="J20" s="27"/>
      <c r="K20" s="31" t="s">
        <v>37</v>
      </c>
      <c r="L20" s="35">
        <v>5</v>
      </c>
      <c r="M20" s="5">
        <v>5</v>
      </c>
      <c r="N20" s="3">
        <f t="shared" si="3"/>
        <v>100</v>
      </c>
      <c r="O20" s="5">
        <v>0</v>
      </c>
      <c r="P20" s="3">
        <f t="shared" si="4"/>
        <v>0</v>
      </c>
      <c r="Q20" s="5">
        <v>0</v>
      </c>
      <c r="R20" s="3">
        <f t="shared" si="5"/>
        <v>0</v>
      </c>
      <c r="T20" s="2"/>
    </row>
    <row r="21" spans="1:20" x14ac:dyDescent="0.3">
      <c r="A21" s="31" t="s">
        <v>36</v>
      </c>
      <c r="B21" s="29">
        <v>818</v>
      </c>
      <c r="C21" s="11">
        <v>541</v>
      </c>
      <c r="D21" s="4">
        <f t="shared" si="0"/>
        <v>66.136919315403418</v>
      </c>
      <c r="E21" s="11">
        <v>212</v>
      </c>
      <c r="F21" s="4">
        <f t="shared" si="1"/>
        <v>25.916870415647921</v>
      </c>
      <c r="G21" s="11">
        <v>65</v>
      </c>
      <c r="H21" s="4">
        <f t="shared" si="2"/>
        <v>7.9462102689486551</v>
      </c>
      <c r="I21" s="4"/>
      <c r="J21" s="27"/>
      <c r="K21" s="31" t="s">
        <v>36</v>
      </c>
      <c r="L21" s="35">
        <v>31</v>
      </c>
      <c r="M21" s="5">
        <v>23</v>
      </c>
      <c r="N21" s="3">
        <f t="shared" si="3"/>
        <v>74.193548387096769</v>
      </c>
      <c r="O21" s="5">
        <v>7</v>
      </c>
      <c r="P21" s="3">
        <f t="shared" si="4"/>
        <v>22.580645161290324</v>
      </c>
      <c r="Q21" s="5">
        <v>1</v>
      </c>
      <c r="R21" s="3">
        <f t="shared" si="5"/>
        <v>3.225806451612903</v>
      </c>
      <c r="T21" s="2"/>
    </row>
    <row r="22" spans="1:20" x14ac:dyDescent="0.3">
      <c r="A22" s="31" t="s">
        <v>35</v>
      </c>
      <c r="B22" s="29">
        <v>138</v>
      </c>
      <c r="C22" s="11">
        <v>129</v>
      </c>
      <c r="D22" s="4">
        <f t="shared" si="0"/>
        <v>93.478260869565219</v>
      </c>
      <c r="E22" s="11">
        <v>0</v>
      </c>
      <c r="F22" s="4">
        <f t="shared" si="1"/>
        <v>0</v>
      </c>
      <c r="G22" s="11">
        <v>9</v>
      </c>
      <c r="H22" s="4">
        <f t="shared" si="2"/>
        <v>6.5217391304347823</v>
      </c>
      <c r="I22" s="4"/>
      <c r="J22" s="27"/>
      <c r="K22" s="31" t="s">
        <v>35</v>
      </c>
      <c r="L22" s="35">
        <f>SUM(M22,O22,Q22)</f>
        <v>9</v>
      </c>
      <c r="M22" s="5">
        <v>8</v>
      </c>
      <c r="N22" s="3">
        <f t="shared" si="3"/>
        <v>88.888888888888886</v>
      </c>
      <c r="O22" s="5">
        <v>0</v>
      </c>
      <c r="P22" s="3">
        <f t="shared" si="4"/>
        <v>0</v>
      </c>
      <c r="Q22" s="5">
        <v>1</v>
      </c>
      <c r="R22" s="3">
        <f t="shared" si="5"/>
        <v>11.111111111111111</v>
      </c>
      <c r="T22" s="2"/>
    </row>
    <row r="23" spans="1:20" x14ac:dyDescent="0.3">
      <c r="A23" s="31" t="s">
        <v>34</v>
      </c>
      <c r="B23" s="29">
        <v>183</v>
      </c>
      <c r="C23" s="27">
        <v>176</v>
      </c>
      <c r="D23" s="4">
        <f t="shared" si="0"/>
        <v>96.174863387978135</v>
      </c>
      <c r="E23" s="27">
        <v>7</v>
      </c>
      <c r="F23" s="4">
        <f t="shared" si="1"/>
        <v>3.8251366120218577</v>
      </c>
      <c r="G23" s="27">
        <v>0</v>
      </c>
      <c r="H23" s="4">
        <f t="shared" si="2"/>
        <v>0</v>
      </c>
      <c r="I23" s="4"/>
      <c r="J23" s="27"/>
      <c r="K23" s="31" t="s">
        <v>34</v>
      </c>
      <c r="L23" s="35">
        <v>7</v>
      </c>
      <c r="M23" s="5">
        <v>5</v>
      </c>
      <c r="N23" s="3">
        <f t="shared" si="3"/>
        <v>71.428571428571431</v>
      </c>
      <c r="O23" s="5">
        <v>0</v>
      </c>
      <c r="P23" s="3">
        <f t="shared" si="4"/>
        <v>0</v>
      </c>
      <c r="Q23" s="5">
        <v>2</v>
      </c>
      <c r="R23" s="3">
        <f t="shared" si="5"/>
        <v>28.571428571428573</v>
      </c>
      <c r="T23" s="2"/>
    </row>
    <row r="24" spans="1:20" x14ac:dyDescent="0.3">
      <c r="A24" s="31" t="s">
        <v>33</v>
      </c>
      <c r="B24" s="29">
        <v>184</v>
      </c>
      <c r="C24" s="27">
        <v>169</v>
      </c>
      <c r="D24" s="4">
        <f t="shared" si="0"/>
        <v>91.847826086956516</v>
      </c>
      <c r="E24" s="27">
        <v>15</v>
      </c>
      <c r="F24" s="4">
        <f t="shared" si="1"/>
        <v>8.1521739130434785</v>
      </c>
      <c r="G24" s="27">
        <v>0</v>
      </c>
      <c r="H24" s="4">
        <f t="shared" si="2"/>
        <v>0</v>
      </c>
      <c r="I24" s="4"/>
      <c r="J24" s="27"/>
      <c r="K24" s="31" t="s">
        <v>33</v>
      </c>
      <c r="L24" s="35">
        <v>17</v>
      </c>
      <c r="M24" s="5">
        <v>11</v>
      </c>
      <c r="N24" s="3">
        <f t="shared" si="3"/>
        <v>64.705882352941174</v>
      </c>
      <c r="O24" s="5">
        <v>5</v>
      </c>
      <c r="P24" s="3">
        <f t="shared" si="4"/>
        <v>29.411764705882351</v>
      </c>
      <c r="Q24" s="5">
        <v>1</v>
      </c>
      <c r="R24" s="3">
        <f t="shared" si="5"/>
        <v>5.882352941176471</v>
      </c>
      <c r="T24" s="2"/>
    </row>
    <row r="25" spans="1:20" x14ac:dyDescent="0.3">
      <c r="A25" s="31" t="s">
        <v>32</v>
      </c>
      <c r="B25" s="29">
        <v>107</v>
      </c>
      <c r="C25" s="11">
        <v>104</v>
      </c>
      <c r="D25" s="4">
        <f t="shared" si="0"/>
        <v>97.196261682242991</v>
      </c>
      <c r="E25" s="11">
        <v>3</v>
      </c>
      <c r="F25" s="4">
        <f t="shared" si="1"/>
        <v>2.8037383177570092</v>
      </c>
      <c r="G25" s="11">
        <v>0</v>
      </c>
      <c r="H25" s="4">
        <f t="shared" si="2"/>
        <v>0</v>
      </c>
      <c r="I25" s="4"/>
      <c r="J25" s="27"/>
      <c r="K25" s="31" t="s">
        <v>32</v>
      </c>
      <c r="L25" s="35">
        <v>6</v>
      </c>
      <c r="M25" s="5">
        <v>6</v>
      </c>
      <c r="N25" s="3">
        <f t="shared" si="3"/>
        <v>100</v>
      </c>
      <c r="O25" s="5">
        <v>0</v>
      </c>
      <c r="P25" s="3">
        <f t="shared" si="4"/>
        <v>0</v>
      </c>
      <c r="Q25" s="5">
        <v>0</v>
      </c>
      <c r="R25" s="3">
        <f t="shared" si="5"/>
        <v>0</v>
      </c>
      <c r="T25" s="2"/>
    </row>
    <row r="26" spans="1:20" x14ac:dyDescent="0.3">
      <c r="A26" s="31" t="s">
        <v>31</v>
      </c>
      <c r="B26" s="29">
        <v>13</v>
      </c>
      <c r="C26" s="11">
        <v>13</v>
      </c>
      <c r="D26" s="4">
        <f t="shared" si="0"/>
        <v>100</v>
      </c>
      <c r="E26" s="11">
        <v>0</v>
      </c>
      <c r="F26" s="4">
        <f t="shared" si="1"/>
        <v>0</v>
      </c>
      <c r="G26" s="11">
        <v>0</v>
      </c>
      <c r="H26" s="4">
        <f t="shared" si="2"/>
        <v>0</v>
      </c>
      <c r="I26" s="4"/>
      <c r="J26" s="27"/>
      <c r="K26" s="31" t="s">
        <v>31</v>
      </c>
      <c r="L26" s="35">
        <v>3</v>
      </c>
      <c r="M26" s="5">
        <v>3</v>
      </c>
      <c r="N26" s="3">
        <f t="shared" si="3"/>
        <v>100</v>
      </c>
      <c r="O26" s="5">
        <v>0</v>
      </c>
      <c r="P26" s="3">
        <f t="shared" si="4"/>
        <v>0</v>
      </c>
      <c r="Q26" s="5">
        <v>0</v>
      </c>
      <c r="R26" s="3">
        <f t="shared" si="5"/>
        <v>0</v>
      </c>
      <c r="T26" s="2"/>
    </row>
    <row r="27" spans="1:20" x14ac:dyDescent="0.3">
      <c r="A27" s="31" t="s">
        <v>30</v>
      </c>
      <c r="B27" s="29">
        <v>254</v>
      </c>
      <c r="C27" s="11">
        <v>223</v>
      </c>
      <c r="D27" s="4">
        <f t="shared" si="0"/>
        <v>87.795275590551185</v>
      </c>
      <c r="E27" s="11">
        <v>14</v>
      </c>
      <c r="F27" s="4">
        <f t="shared" si="1"/>
        <v>5.5118110236220472</v>
      </c>
      <c r="G27" s="11">
        <v>17</v>
      </c>
      <c r="H27" s="4">
        <f t="shared" si="2"/>
        <v>6.6929133858267713</v>
      </c>
      <c r="I27" s="4"/>
      <c r="J27" s="27"/>
      <c r="K27" s="31" t="s">
        <v>30</v>
      </c>
      <c r="L27" s="35">
        <v>20</v>
      </c>
      <c r="M27" s="5">
        <v>4</v>
      </c>
      <c r="N27" s="3">
        <f t="shared" si="3"/>
        <v>20</v>
      </c>
      <c r="O27" s="5">
        <v>1</v>
      </c>
      <c r="P27" s="3">
        <f t="shared" si="4"/>
        <v>5</v>
      </c>
      <c r="Q27" s="5">
        <v>15</v>
      </c>
      <c r="R27" s="3">
        <f t="shared" si="5"/>
        <v>75</v>
      </c>
      <c r="T27" s="2"/>
    </row>
    <row r="28" spans="1:20" x14ac:dyDescent="0.3">
      <c r="A28" s="31" t="s">
        <v>29</v>
      </c>
      <c r="B28" s="29">
        <v>41</v>
      </c>
      <c r="C28" s="27">
        <v>22</v>
      </c>
      <c r="D28" s="4">
        <f t="shared" si="0"/>
        <v>53.658536585365852</v>
      </c>
      <c r="E28" s="27">
        <v>16</v>
      </c>
      <c r="F28" s="4">
        <f t="shared" si="1"/>
        <v>39.024390243902438</v>
      </c>
      <c r="G28" s="27">
        <v>3</v>
      </c>
      <c r="H28" s="4">
        <f t="shared" si="2"/>
        <v>7.3170731707317076</v>
      </c>
      <c r="I28" s="4"/>
      <c r="J28" s="27"/>
      <c r="K28" s="31" t="s">
        <v>29</v>
      </c>
      <c r="L28" s="35">
        <v>6</v>
      </c>
      <c r="M28" s="5">
        <v>4</v>
      </c>
      <c r="N28" s="3">
        <f t="shared" si="3"/>
        <v>66.666666666666671</v>
      </c>
      <c r="O28" s="5">
        <v>2</v>
      </c>
      <c r="P28" s="3">
        <f t="shared" si="4"/>
        <v>33.333333333333336</v>
      </c>
      <c r="Q28" s="5">
        <v>0</v>
      </c>
      <c r="R28" s="3">
        <f t="shared" si="5"/>
        <v>0</v>
      </c>
      <c r="T28" s="2"/>
    </row>
    <row r="29" spans="1:20" x14ac:dyDescent="0.3">
      <c r="A29" s="31" t="s">
        <v>28</v>
      </c>
      <c r="B29" s="29">
        <v>89</v>
      </c>
      <c r="C29" s="11">
        <v>5</v>
      </c>
      <c r="D29" s="4">
        <f t="shared" si="0"/>
        <v>5.617977528089888</v>
      </c>
      <c r="E29" s="11">
        <v>0</v>
      </c>
      <c r="F29" s="4">
        <f t="shared" si="1"/>
        <v>0</v>
      </c>
      <c r="G29" s="11">
        <v>84</v>
      </c>
      <c r="H29" s="4">
        <f t="shared" si="2"/>
        <v>94.382022471910119</v>
      </c>
      <c r="I29" s="4"/>
      <c r="J29" s="27"/>
      <c r="K29" s="31" t="s">
        <v>28</v>
      </c>
      <c r="L29" s="35">
        <v>27</v>
      </c>
      <c r="M29" s="5">
        <v>2</v>
      </c>
      <c r="N29" s="3">
        <f t="shared" si="3"/>
        <v>7.4074074074074074</v>
      </c>
      <c r="O29" s="5">
        <v>1</v>
      </c>
      <c r="P29" s="3">
        <f t="shared" si="4"/>
        <v>3.7037037037037037</v>
      </c>
      <c r="Q29" s="5">
        <v>24</v>
      </c>
      <c r="R29" s="3">
        <f t="shared" si="5"/>
        <v>88.888888888888886</v>
      </c>
      <c r="T29" s="2"/>
    </row>
    <row r="30" spans="1:20" x14ac:dyDescent="0.3">
      <c r="A30" s="31" t="s">
        <v>27</v>
      </c>
      <c r="B30" s="29">
        <v>380</v>
      </c>
      <c r="C30" s="11">
        <v>0</v>
      </c>
      <c r="D30" s="4">
        <f t="shared" si="0"/>
        <v>0</v>
      </c>
      <c r="E30" s="11">
        <v>0</v>
      </c>
      <c r="F30" s="4">
        <f t="shared" si="1"/>
        <v>0</v>
      </c>
      <c r="G30" s="11">
        <v>380</v>
      </c>
      <c r="H30" s="4">
        <f t="shared" si="2"/>
        <v>100</v>
      </c>
      <c r="I30" s="4"/>
      <c r="J30" s="27"/>
      <c r="K30" s="31" t="s">
        <v>27</v>
      </c>
      <c r="L30" s="35">
        <v>7</v>
      </c>
      <c r="M30" s="5">
        <v>0</v>
      </c>
      <c r="N30" s="3">
        <f t="shared" si="3"/>
        <v>0</v>
      </c>
      <c r="O30" s="5">
        <v>0</v>
      </c>
      <c r="P30" s="3">
        <f t="shared" si="4"/>
        <v>0</v>
      </c>
      <c r="Q30" s="5">
        <v>7</v>
      </c>
      <c r="R30" s="3">
        <f t="shared" si="5"/>
        <v>100</v>
      </c>
      <c r="T30" s="2"/>
    </row>
    <row r="31" spans="1:20" x14ac:dyDescent="0.3">
      <c r="A31" s="31" t="s">
        <v>26</v>
      </c>
      <c r="B31" s="29">
        <v>256</v>
      </c>
      <c r="C31" s="11">
        <v>42</v>
      </c>
      <c r="D31" s="4">
        <f t="shared" si="0"/>
        <v>16.40625</v>
      </c>
      <c r="E31" s="11">
        <v>3</v>
      </c>
      <c r="F31" s="4">
        <f t="shared" si="1"/>
        <v>1.171875</v>
      </c>
      <c r="G31" s="11">
        <v>211</v>
      </c>
      <c r="H31" s="4">
        <f t="shared" si="2"/>
        <v>82.421875</v>
      </c>
      <c r="I31" s="4"/>
      <c r="J31" s="27"/>
      <c r="K31" s="31" t="s">
        <v>26</v>
      </c>
      <c r="L31" s="35">
        <v>32</v>
      </c>
      <c r="M31" s="5">
        <v>2</v>
      </c>
      <c r="N31" s="3">
        <f t="shared" si="3"/>
        <v>6.25</v>
      </c>
      <c r="O31" s="5">
        <v>2</v>
      </c>
      <c r="P31" s="3">
        <f t="shared" si="4"/>
        <v>6.25</v>
      </c>
      <c r="Q31" s="5">
        <v>28</v>
      </c>
      <c r="R31" s="3">
        <f t="shared" si="5"/>
        <v>87.5</v>
      </c>
      <c r="T31" s="2"/>
    </row>
    <row r="32" spans="1:20" x14ac:dyDescent="0.3">
      <c r="A32" s="31" t="s">
        <v>25</v>
      </c>
      <c r="B32" s="29">
        <v>726</v>
      </c>
      <c r="C32" s="11">
        <v>470</v>
      </c>
      <c r="D32" s="4">
        <f t="shared" si="0"/>
        <v>64.738292011019283</v>
      </c>
      <c r="E32" s="11">
        <v>41</v>
      </c>
      <c r="F32" s="4">
        <f t="shared" si="1"/>
        <v>5.6473829201101928</v>
      </c>
      <c r="G32" s="11">
        <v>215</v>
      </c>
      <c r="H32" s="4">
        <f t="shared" si="2"/>
        <v>29.614325068870524</v>
      </c>
      <c r="I32" s="4"/>
      <c r="J32" s="27"/>
      <c r="K32" s="31" t="s">
        <v>25</v>
      </c>
      <c r="L32" s="35">
        <v>32</v>
      </c>
      <c r="M32" s="5">
        <v>5</v>
      </c>
      <c r="N32" s="3">
        <f t="shared" si="3"/>
        <v>15.625</v>
      </c>
      <c r="O32" s="5">
        <v>1</v>
      </c>
      <c r="P32" s="3">
        <f t="shared" si="4"/>
        <v>3.125</v>
      </c>
      <c r="Q32" s="5">
        <v>26</v>
      </c>
      <c r="R32" s="3">
        <f t="shared" si="5"/>
        <v>81.25</v>
      </c>
      <c r="T32" s="2"/>
    </row>
    <row r="33" spans="1:20" x14ac:dyDescent="0.3">
      <c r="A33" s="31" t="s">
        <v>24</v>
      </c>
      <c r="B33" s="29">
        <v>24</v>
      </c>
      <c r="C33" s="11">
        <v>22</v>
      </c>
      <c r="D33" s="4">
        <f t="shared" si="0"/>
        <v>91.666666666666671</v>
      </c>
      <c r="E33" s="11">
        <v>2</v>
      </c>
      <c r="F33" s="4">
        <f t="shared" si="1"/>
        <v>8.3333333333333339</v>
      </c>
      <c r="G33" s="11">
        <v>0</v>
      </c>
      <c r="H33" s="4">
        <f t="shared" si="2"/>
        <v>0</v>
      </c>
      <c r="I33" s="4"/>
      <c r="J33" s="27"/>
      <c r="K33" s="31" t="s">
        <v>23</v>
      </c>
      <c r="L33" s="35">
        <v>4</v>
      </c>
      <c r="M33" s="5">
        <v>2</v>
      </c>
      <c r="N33" s="3">
        <f t="shared" si="3"/>
        <v>50</v>
      </c>
      <c r="O33" s="5">
        <v>1</v>
      </c>
      <c r="P33" s="3">
        <f t="shared" si="4"/>
        <v>25</v>
      </c>
      <c r="Q33" s="5">
        <v>1</v>
      </c>
      <c r="R33" s="3">
        <f t="shared" si="5"/>
        <v>25</v>
      </c>
      <c r="T33" s="2"/>
    </row>
    <row r="34" spans="1:20" x14ac:dyDescent="0.3">
      <c r="A34" s="37" t="s">
        <v>22</v>
      </c>
      <c r="B34" s="10">
        <f>SUM(B11:B33)</f>
        <v>7493</v>
      </c>
      <c r="C34" s="9">
        <f>SUM(C11:C33)</f>
        <v>5636</v>
      </c>
      <c r="D34" s="8">
        <f t="shared" si="0"/>
        <v>75.216869077805953</v>
      </c>
      <c r="E34" s="9">
        <f>SUM(E11:E33)</f>
        <v>513</v>
      </c>
      <c r="F34" s="8">
        <f t="shared" si="1"/>
        <v>6.8463899639663683</v>
      </c>
      <c r="G34" s="9">
        <f>SUM(G11:G33)</f>
        <v>1344</v>
      </c>
      <c r="H34" s="8">
        <f t="shared" si="2"/>
        <v>17.936740958227681</v>
      </c>
      <c r="I34" s="8"/>
      <c r="J34" s="27"/>
      <c r="K34" s="37" t="s">
        <v>22</v>
      </c>
      <c r="L34" s="38">
        <f>SUM(L11:L33)</f>
        <v>347</v>
      </c>
      <c r="M34" s="7">
        <f>SUM(M11:M33)</f>
        <v>167</v>
      </c>
      <c r="N34" s="6">
        <f t="shared" si="3"/>
        <v>48.126801152737755</v>
      </c>
      <c r="O34" s="7">
        <f>SUM(O11:O33)</f>
        <v>35</v>
      </c>
      <c r="P34" s="6">
        <f t="shared" si="4"/>
        <v>10.086455331412104</v>
      </c>
      <c r="Q34" s="7">
        <f>SUM(Q11:Q33)</f>
        <v>145</v>
      </c>
      <c r="R34" s="6">
        <f t="shared" si="5"/>
        <v>41.786743515850141</v>
      </c>
      <c r="T34" s="2"/>
    </row>
    <row r="35" spans="1:20" x14ac:dyDescent="0.3">
      <c r="A35" s="31" t="s">
        <v>21</v>
      </c>
      <c r="B35" s="30">
        <f>SUM(B11,B12,B13,B15,B16,B17,B18,B19,B20,B33)</f>
        <v>4304</v>
      </c>
      <c r="C35" s="5">
        <f>SUM(C11:C20,C33)</f>
        <v>3742</v>
      </c>
      <c r="D35" s="4">
        <f t="shared" si="0"/>
        <v>86.942379182156131</v>
      </c>
      <c r="E35" s="5">
        <f>SUM(E11:E20,E33)</f>
        <v>202</v>
      </c>
      <c r="F35" s="4">
        <f t="shared" si="1"/>
        <v>4.6933085501858738</v>
      </c>
      <c r="G35" s="5">
        <f>SUM(G11:G20,G33)</f>
        <v>360</v>
      </c>
      <c r="H35" s="4">
        <f t="shared" si="2"/>
        <v>8.3643122676579917</v>
      </c>
      <c r="I35" s="4"/>
      <c r="J35" s="27"/>
      <c r="K35" s="31" t="s">
        <v>21</v>
      </c>
      <c r="L35" s="35">
        <f>SUM(L11:L20)</f>
        <v>146</v>
      </c>
      <c r="M35" s="5">
        <f>SUM(M11,M12,M13,M15:M16,M17,M18,M19,M20)</f>
        <v>92</v>
      </c>
      <c r="N35" s="3">
        <f t="shared" si="3"/>
        <v>63.013698630136986</v>
      </c>
      <c r="O35" s="5">
        <f>SUM(O11,O12,O13,O15,O16,O17,O18,O19,O20)</f>
        <v>15</v>
      </c>
      <c r="P35" s="3">
        <f t="shared" si="4"/>
        <v>10.273972602739725</v>
      </c>
      <c r="Q35" s="5">
        <f>SUM(Q11,Q12,Q13,Q15,Q16,Q17,Q18,Q19,Q20)</f>
        <v>39</v>
      </c>
      <c r="R35" s="3">
        <f t="shared" si="5"/>
        <v>26.712328767123289</v>
      </c>
      <c r="T35" s="2"/>
    </row>
    <row r="36" spans="1:20" x14ac:dyDescent="0.3">
      <c r="A36" s="31" t="s">
        <v>20</v>
      </c>
      <c r="B36" s="30">
        <f>SUM(B11,B12,B13,B19,)</f>
        <v>1623</v>
      </c>
      <c r="C36" s="5">
        <f>SUM(C11,C12,C13,C19)</f>
        <v>1389</v>
      </c>
      <c r="D36" s="4">
        <f t="shared" si="0"/>
        <v>85.582255083179291</v>
      </c>
      <c r="E36" s="5">
        <f>SUM(E11:E13,E19)</f>
        <v>153</v>
      </c>
      <c r="F36" s="4">
        <f t="shared" si="1"/>
        <v>9.426987060998151</v>
      </c>
      <c r="G36" s="5">
        <f>SUM(G11,G12,G13,G19)</f>
        <v>81</v>
      </c>
      <c r="H36" s="4">
        <f t="shared" si="2"/>
        <v>4.9907578558225509</v>
      </c>
      <c r="I36" s="26"/>
      <c r="J36" s="27"/>
      <c r="K36" s="31" t="s">
        <v>20</v>
      </c>
      <c r="L36" s="35">
        <f t="shared" ref="L36:L42" si="6">SUM(M36,O36,Q36)</f>
        <v>90</v>
      </c>
      <c r="M36" s="5">
        <f>SUM(M11,M12,M13,M19)</f>
        <v>51</v>
      </c>
      <c r="N36" s="3">
        <f t="shared" si="3"/>
        <v>56.666666666666664</v>
      </c>
      <c r="O36" s="5">
        <f>SUM(O11,O12,O13,O19)</f>
        <v>14</v>
      </c>
      <c r="P36" s="3">
        <f t="shared" si="4"/>
        <v>15.555555555555555</v>
      </c>
      <c r="Q36" s="5">
        <f>SUM(Q11,Q12,Q13,Q19)</f>
        <v>25</v>
      </c>
      <c r="R36" s="3">
        <f t="shared" si="5"/>
        <v>27.777777777777779</v>
      </c>
      <c r="T36" s="2"/>
    </row>
    <row r="37" spans="1:20" x14ac:dyDescent="0.3">
      <c r="A37" s="31" t="s">
        <v>19</v>
      </c>
      <c r="B37" s="30">
        <f>SUM(B15,B16,B17,B18,B20)</f>
        <v>2657</v>
      </c>
      <c r="C37" s="5">
        <f>SUM(C15:C18,C20)</f>
        <v>2331</v>
      </c>
      <c r="D37" s="4">
        <f t="shared" si="0"/>
        <v>87.730523146405716</v>
      </c>
      <c r="E37" s="5">
        <f>SUM(E15:E18,E20)</f>
        <v>47</v>
      </c>
      <c r="F37" s="4">
        <f t="shared" si="1"/>
        <v>1.7689123071132857</v>
      </c>
      <c r="G37" s="5">
        <f>SUM(G15:G18,G20)</f>
        <v>279</v>
      </c>
      <c r="H37" s="4">
        <f t="shared" si="2"/>
        <v>10.500564546480994</v>
      </c>
      <c r="I37" s="26"/>
      <c r="J37" s="27"/>
      <c r="K37" s="31" t="s">
        <v>19</v>
      </c>
      <c r="L37" s="35">
        <f t="shared" si="6"/>
        <v>56</v>
      </c>
      <c r="M37" s="5">
        <f>SUM(M15:M16,M17,M18,M20)</f>
        <v>41</v>
      </c>
      <c r="N37" s="3">
        <f t="shared" si="3"/>
        <v>73.214285714285708</v>
      </c>
      <c r="O37" s="5">
        <f>SUM(O15:O16,O17,O18,O20)</f>
        <v>1</v>
      </c>
      <c r="P37" s="3">
        <f t="shared" si="4"/>
        <v>1.7857142857142858</v>
      </c>
      <c r="Q37" s="5">
        <f>SUM(Q15:Q16,Q17,Q18,Q20)</f>
        <v>14</v>
      </c>
      <c r="R37" s="3">
        <f t="shared" si="5"/>
        <v>25</v>
      </c>
      <c r="T37" s="2"/>
    </row>
    <row r="38" spans="1:20" x14ac:dyDescent="0.3">
      <c r="A38" s="31" t="s">
        <v>58</v>
      </c>
      <c r="B38" s="30">
        <v>24</v>
      </c>
      <c r="C38" s="5">
        <f>SUM(C33)</f>
        <v>22</v>
      </c>
      <c r="D38" s="4">
        <f t="shared" si="0"/>
        <v>91.666666666666671</v>
      </c>
      <c r="E38" s="5">
        <f>SUM(E33)</f>
        <v>2</v>
      </c>
      <c r="F38" s="4">
        <f t="shared" si="1"/>
        <v>8.3333333333333339</v>
      </c>
      <c r="G38" s="5">
        <v>0</v>
      </c>
      <c r="H38" s="4">
        <f t="shared" si="2"/>
        <v>0</v>
      </c>
      <c r="I38" s="4"/>
      <c r="J38" s="27"/>
      <c r="K38" s="31" t="s">
        <v>18</v>
      </c>
      <c r="L38" s="35">
        <f t="shared" si="6"/>
        <v>64</v>
      </c>
      <c r="M38" s="5">
        <f>SUM(M21,M22,M23,M24)</f>
        <v>47</v>
      </c>
      <c r="N38" s="3">
        <f>M38*100/L38</f>
        <v>73.4375</v>
      </c>
      <c r="O38" s="5">
        <f>SUM(O21,O22,O23,O24)</f>
        <v>12</v>
      </c>
      <c r="P38" s="3">
        <f>O38*100/L38</f>
        <v>18.75</v>
      </c>
      <c r="Q38" s="5">
        <f>SUM(Q21:Q24)</f>
        <v>5</v>
      </c>
      <c r="R38" s="3">
        <f>Q38*100/L38</f>
        <v>7.8125</v>
      </c>
      <c r="T38" s="2"/>
    </row>
    <row r="39" spans="1:20" x14ac:dyDescent="0.3">
      <c r="A39" s="31" t="s">
        <v>18</v>
      </c>
      <c r="B39" s="30">
        <f>SUM([1]SC!C16,[1]SC!C17,[1]SC!C18,[1]SC!C19)</f>
        <v>1323</v>
      </c>
      <c r="C39" s="5">
        <f>SUM(C21:C24)</f>
        <v>1015</v>
      </c>
      <c r="D39" s="4">
        <f t="shared" si="0"/>
        <v>76.719576719576722</v>
      </c>
      <c r="E39" s="5">
        <f>SUM(E21:E24)</f>
        <v>234</v>
      </c>
      <c r="F39" s="4">
        <f t="shared" si="1"/>
        <v>17.687074829931973</v>
      </c>
      <c r="G39" s="5">
        <f>SUM(G21:G24)</f>
        <v>74</v>
      </c>
      <c r="H39" s="4">
        <f t="shared" si="2"/>
        <v>5.593348450491308</v>
      </c>
      <c r="I39" s="4"/>
      <c r="J39" s="27"/>
      <c r="K39" s="31" t="s">
        <v>17</v>
      </c>
      <c r="L39" s="35">
        <f t="shared" si="6"/>
        <v>210</v>
      </c>
      <c r="M39" s="5">
        <f>SUM(M11,M12,M13,M15,M16,M17,M18,M19,M20,M21,M22,M23,M24)</f>
        <v>139</v>
      </c>
      <c r="N39" s="3">
        <f>M39*100/L39</f>
        <v>66.19047619047619</v>
      </c>
      <c r="O39" s="5">
        <f>SUM(O11,O12,O13,O15,O16,O17,O18,O19:O24)</f>
        <v>27</v>
      </c>
      <c r="P39" s="3">
        <f>O39*100/L39</f>
        <v>12.857142857142858</v>
      </c>
      <c r="Q39" s="5">
        <f>SUM(Q11:Q24)</f>
        <v>44</v>
      </c>
      <c r="R39" s="3">
        <f>Q39*100/L39</f>
        <v>20.952380952380953</v>
      </c>
      <c r="T39" s="2"/>
    </row>
    <row r="40" spans="1:20" x14ac:dyDescent="0.3">
      <c r="A40" s="31" t="s">
        <v>17</v>
      </c>
      <c r="B40" s="30">
        <f>SUM(B11,B12,[1]SC!C8,[1]SC!C10,[1]SC!C11,[1]SC!C12,[1]SC!C13,[1]SC!C14,[1]SC!C15,[1]SC!C16,[1]SC!C17,[1]SC!C18,[1]SC!C19,B33)</f>
        <v>5627</v>
      </c>
      <c r="C40" s="5">
        <f>SUM(C11:C24,C33)</f>
        <v>4757</v>
      </c>
      <c r="D40" s="4">
        <f t="shared" si="0"/>
        <v>84.538830637995375</v>
      </c>
      <c r="E40" s="5">
        <f>SUM(E11:E24,E33)</f>
        <v>436</v>
      </c>
      <c r="F40" s="4">
        <f t="shared" si="1"/>
        <v>7.748356140039097</v>
      </c>
      <c r="G40" s="5">
        <f>SUM(G11:G24,G33)</f>
        <v>434</v>
      </c>
      <c r="H40" s="4">
        <f t="shared" si="2"/>
        <v>7.712813221965523</v>
      </c>
      <c r="I40" s="4"/>
      <c r="J40" s="27"/>
      <c r="K40" s="31" t="s">
        <v>16</v>
      </c>
      <c r="L40" s="35">
        <f t="shared" si="6"/>
        <v>133</v>
      </c>
      <c r="M40" s="5">
        <f>SUM(M25:M32)</f>
        <v>26</v>
      </c>
      <c r="N40" s="3">
        <f>M40*100/L40</f>
        <v>19.548872180451127</v>
      </c>
      <c r="O40" s="5">
        <f>SUM(O25:O32)</f>
        <v>7</v>
      </c>
      <c r="P40" s="3">
        <f>O40*100/L40</f>
        <v>5.2631578947368425</v>
      </c>
      <c r="Q40" s="5">
        <f>SUM(Q25:Q32)</f>
        <v>100</v>
      </c>
      <c r="R40" s="3">
        <f>Q40*100/L40</f>
        <v>75.187969924812023</v>
      </c>
      <c r="T40" s="2"/>
    </row>
    <row r="41" spans="1:20" x14ac:dyDescent="0.3">
      <c r="A41" s="31" t="s">
        <v>16</v>
      </c>
      <c r="B41" s="30">
        <f>SUM(B25,B26,B27,B28,B29,B30,B31,B32)</f>
        <v>1866</v>
      </c>
      <c r="C41" s="5">
        <f>SUM(C25:C32)</f>
        <v>879</v>
      </c>
      <c r="D41" s="4">
        <f t="shared" si="0"/>
        <v>47.10610932475884</v>
      </c>
      <c r="E41" s="5">
        <f>SUM(E25:E32)</f>
        <v>77</v>
      </c>
      <c r="F41" s="4">
        <f t="shared" si="1"/>
        <v>4.126473740621651</v>
      </c>
      <c r="G41" s="5">
        <f>SUM(G25:G32)</f>
        <v>910</v>
      </c>
      <c r="H41" s="4">
        <f t="shared" si="2"/>
        <v>48.767416934619504</v>
      </c>
      <c r="I41" s="4"/>
      <c r="J41" s="27"/>
      <c r="K41" s="31" t="s">
        <v>15</v>
      </c>
      <c r="L41" s="35">
        <f t="shared" si="6"/>
        <v>69</v>
      </c>
      <c r="M41" s="5">
        <f>SUM(M25,M26,M27,M28,M29,M30)</f>
        <v>19</v>
      </c>
      <c r="N41" s="3">
        <f>M41*100/L41</f>
        <v>27.536231884057973</v>
      </c>
      <c r="O41" s="5">
        <f>SUM(O25,O26,O27,O28,O29,O30)</f>
        <v>4</v>
      </c>
      <c r="P41" s="3">
        <f>O41*100/L41</f>
        <v>5.7971014492753623</v>
      </c>
      <c r="Q41" s="5">
        <f>SUM(Q25,Q26,Q27,Q28,Q29,Q30)</f>
        <v>46</v>
      </c>
      <c r="R41" s="3">
        <f>Q41*100/L41</f>
        <v>66.666666666666671</v>
      </c>
      <c r="T41" s="2"/>
    </row>
    <row r="42" spans="1:20" x14ac:dyDescent="0.3">
      <c r="A42" s="31" t="s">
        <v>15</v>
      </c>
      <c r="B42" s="30">
        <f>SUM(B25,B26,B27,B28,B29,B30)</f>
        <v>884</v>
      </c>
      <c r="C42" s="5">
        <f>SUM(C25:C30)</f>
        <v>367</v>
      </c>
      <c r="D42" s="4">
        <f t="shared" si="0"/>
        <v>41.515837104072396</v>
      </c>
      <c r="E42" s="5">
        <f>SUM(E25:E30)</f>
        <v>33</v>
      </c>
      <c r="F42" s="4">
        <f t="shared" si="1"/>
        <v>3.7330316742081449</v>
      </c>
      <c r="G42" s="5">
        <f>SUM(G25:G30)</f>
        <v>484</v>
      </c>
      <c r="H42" s="4">
        <f t="shared" si="2"/>
        <v>54.751131221719454</v>
      </c>
      <c r="I42" s="4"/>
      <c r="J42" s="27"/>
      <c r="K42" s="31" t="s">
        <v>14</v>
      </c>
      <c r="L42" s="35">
        <f t="shared" si="6"/>
        <v>64</v>
      </c>
      <c r="M42" s="5">
        <f>SUM(M31:M32)</f>
        <v>7</v>
      </c>
      <c r="N42" s="3">
        <f>M42*100/L42</f>
        <v>10.9375</v>
      </c>
      <c r="O42" s="5">
        <f>SUM(O31:O32)</f>
        <v>3</v>
      </c>
      <c r="P42" s="3">
        <f>O42*100/L42</f>
        <v>4.6875</v>
      </c>
      <c r="Q42" s="5">
        <f>SUM(Q31:Q32)</f>
        <v>54</v>
      </c>
      <c r="R42" s="3">
        <f>Q42*100/L42</f>
        <v>84.375</v>
      </c>
      <c r="T42" s="2"/>
    </row>
    <row r="43" spans="1:20" x14ac:dyDescent="0.3">
      <c r="A43" s="31" t="s">
        <v>14</v>
      </c>
      <c r="B43" s="30">
        <f>SUM(B31,B32)</f>
        <v>982</v>
      </c>
      <c r="C43" s="5">
        <f>SUM(C31:C32)</f>
        <v>512</v>
      </c>
      <c r="D43" s="4">
        <f t="shared" si="0"/>
        <v>52.138492871690431</v>
      </c>
      <c r="E43" s="5">
        <f>SUM(E31:E32)</f>
        <v>44</v>
      </c>
      <c r="F43" s="4">
        <f t="shared" si="1"/>
        <v>4.4806517311608962</v>
      </c>
      <c r="G43" s="5">
        <f>SUM(G31:G32)</f>
        <v>426</v>
      </c>
      <c r="H43" s="4">
        <f t="shared" si="2"/>
        <v>43.380855397148679</v>
      </c>
      <c r="I43" s="4"/>
      <c r="J43" s="27"/>
      <c r="K43" s="31" t="s">
        <v>23</v>
      </c>
      <c r="L43" s="35">
        <v>4</v>
      </c>
      <c r="M43" s="5">
        <v>2</v>
      </c>
      <c r="N43" s="3">
        <f t="shared" ref="N43" si="7">M43*100/L43</f>
        <v>50</v>
      </c>
      <c r="O43" s="5">
        <v>1</v>
      </c>
      <c r="P43" s="3">
        <f t="shared" ref="P43" si="8">O43*100/L43</f>
        <v>25</v>
      </c>
      <c r="Q43" s="5">
        <v>1</v>
      </c>
      <c r="R43" s="3">
        <f t="shared" ref="R43" si="9">Q43*100/L43</f>
        <v>25</v>
      </c>
      <c r="T43" s="2"/>
    </row>
    <row r="44" spans="1:20" x14ac:dyDescent="0.3">
      <c r="A44" s="37" t="s">
        <v>13</v>
      </c>
      <c r="B44" s="30"/>
      <c r="C44" s="5"/>
      <c r="D44" s="4"/>
      <c r="E44" s="5"/>
      <c r="F44" s="4"/>
      <c r="G44" s="5"/>
      <c r="H44" s="4"/>
      <c r="I44" s="4"/>
      <c r="J44" s="27"/>
      <c r="K44" s="37" t="s">
        <v>13</v>
      </c>
      <c r="L44" s="35"/>
      <c r="M44" s="5"/>
      <c r="N44" s="3"/>
      <c r="O44" s="5"/>
      <c r="P44" s="3"/>
      <c r="Q44" s="5"/>
      <c r="R44" s="3"/>
      <c r="T44" s="2"/>
    </row>
    <row r="45" spans="1:20" x14ac:dyDescent="0.3">
      <c r="A45" s="37" t="s">
        <v>12</v>
      </c>
      <c r="B45" s="30">
        <f>SUM(B11,B12,B13,[1]SC!C10,[1]SC!C11,[1]SC!C12,[1]SC!C13,[1]SC!C14,[1]SC!C15,[1]SC!C16,[1]SC!C17,[1]SC!C18,[1]SC!C19,[1]SC!C20,B33)</f>
        <v>5734</v>
      </c>
      <c r="C45" s="31">
        <f>SUM(C11:C25,C33)</f>
        <v>4861</v>
      </c>
      <c r="D45" s="4">
        <f>C45*100/B45</f>
        <v>84.775026159748862</v>
      </c>
      <c r="E45" s="31">
        <f>SUM(E11:E25,E33)</f>
        <v>439</v>
      </c>
      <c r="F45" s="4">
        <f>E45*100/B45</f>
        <v>7.6560865015695851</v>
      </c>
      <c r="G45" s="31">
        <f>SUM(G11:G25,G33)</f>
        <v>434</v>
      </c>
      <c r="H45" s="4">
        <f>G45*100/B45</f>
        <v>7.5688873386815487</v>
      </c>
      <c r="I45" s="4"/>
      <c r="J45" s="27"/>
      <c r="K45" s="37" t="s">
        <v>12</v>
      </c>
      <c r="L45" s="35">
        <f>SUM(M45,O45,Q45)</f>
        <v>216</v>
      </c>
      <c r="M45" s="32">
        <f>SUM(M11,M12,M13,M15,M16,M17,M18,M19,M20,M21,M22,M23,M24,M25)</f>
        <v>145</v>
      </c>
      <c r="N45" s="3">
        <f>M45*100/L45</f>
        <v>67.129629629629633</v>
      </c>
      <c r="O45" s="32">
        <f>SUM(O11:O25)</f>
        <v>27</v>
      </c>
      <c r="P45" s="3">
        <f>O45*100/L45</f>
        <v>12.5</v>
      </c>
      <c r="Q45" s="32">
        <f>SUM(Q11:Q25)</f>
        <v>44</v>
      </c>
      <c r="R45" s="3">
        <f>Q45*100/L45</f>
        <v>20.37037037037037</v>
      </c>
      <c r="T45" s="2"/>
    </row>
    <row r="46" spans="1:20" x14ac:dyDescent="0.3">
      <c r="A46" s="37" t="s">
        <v>11</v>
      </c>
      <c r="B46" s="30">
        <f>SUM(B26,B27,B28,B29,B30,B31,B32)</f>
        <v>1759</v>
      </c>
      <c r="C46" s="31">
        <f>SUM(C26:C32)</f>
        <v>775</v>
      </c>
      <c r="D46" s="4">
        <f>C46*100/B46</f>
        <v>44.059124502558269</v>
      </c>
      <c r="E46" s="31">
        <f>SUM(E26:E32)</f>
        <v>74</v>
      </c>
      <c r="F46" s="4">
        <f>E46*100/B46</f>
        <v>4.2069357589539509</v>
      </c>
      <c r="G46" s="31">
        <f>SUM(G26:G32)</f>
        <v>910</v>
      </c>
      <c r="H46" s="4">
        <f>G46*100/B46</f>
        <v>51.733939738487777</v>
      </c>
      <c r="I46" s="4"/>
      <c r="J46" s="27"/>
      <c r="K46" s="37" t="s">
        <v>11</v>
      </c>
      <c r="L46" s="35">
        <f>SUM(M46,O46,Q46)</f>
        <v>127</v>
      </c>
      <c r="M46" s="32">
        <f>SUM(M26:M32)</f>
        <v>20</v>
      </c>
      <c r="N46" s="3">
        <f>M46*100/L46</f>
        <v>15.748031496062993</v>
      </c>
      <c r="O46" s="32">
        <f>SUM(O26:O32)</f>
        <v>7</v>
      </c>
      <c r="P46" s="3">
        <f>O46*100/L46</f>
        <v>5.5118110236220472</v>
      </c>
      <c r="Q46" s="32">
        <f>SUM(Q26:Q32)</f>
        <v>100</v>
      </c>
      <c r="R46" s="3">
        <f>Q46*100/L46</f>
        <v>78.740157480314963</v>
      </c>
      <c r="T46" s="2"/>
    </row>
    <row r="47" spans="1:20" x14ac:dyDescent="0.3">
      <c r="A47" s="37" t="s">
        <v>10</v>
      </c>
      <c r="B47" s="30">
        <f>SUM(B27,B28,B29,B30,B31,B32)</f>
        <v>1746</v>
      </c>
      <c r="C47" s="31">
        <f>SUM(C27:C32)</f>
        <v>762</v>
      </c>
      <c r="D47" s="4">
        <f>C47*100/B47</f>
        <v>43.642611683848799</v>
      </c>
      <c r="E47" s="31">
        <f>SUM(E27:E32)</f>
        <v>74</v>
      </c>
      <c r="F47" s="4">
        <f>E47*100/B47</f>
        <v>4.2382588774341352</v>
      </c>
      <c r="G47" s="31">
        <f>SUM(G27:G32)</f>
        <v>910</v>
      </c>
      <c r="H47" s="4">
        <f>G47*100/B47</f>
        <v>52.119129438717067</v>
      </c>
      <c r="I47" s="4"/>
      <c r="J47" s="27"/>
      <c r="K47" s="37" t="s">
        <v>10</v>
      </c>
      <c r="L47" s="35">
        <f>SUM(M47,O47,Q47)</f>
        <v>124</v>
      </c>
      <c r="M47" s="32">
        <f>SUM(M27:M32)</f>
        <v>17</v>
      </c>
      <c r="N47" s="3">
        <f>M47*100/L47</f>
        <v>13.709677419354838</v>
      </c>
      <c r="O47" s="32">
        <f>SUM(O27:O32)</f>
        <v>7</v>
      </c>
      <c r="P47" s="3">
        <f>O47*100/L47</f>
        <v>5.645161290322581</v>
      </c>
      <c r="Q47" s="32">
        <f>SUM(Q27:Q32)</f>
        <v>100</v>
      </c>
      <c r="R47" s="3">
        <f>Q47*100/L47</f>
        <v>80.645161290322577</v>
      </c>
      <c r="T47" s="2"/>
    </row>
    <row r="48" spans="1:20" x14ac:dyDescent="0.3">
      <c r="A48" s="37" t="s">
        <v>9</v>
      </c>
      <c r="B48" s="30"/>
      <c r="C48" s="31"/>
      <c r="D48" s="4"/>
      <c r="E48" s="31"/>
      <c r="F48" s="4"/>
      <c r="G48" s="31"/>
      <c r="H48" s="4"/>
      <c r="I48" s="4"/>
      <c r="J48" s="27"/>
      <c r="K48" s="37" t="s">
        <v>9</v>
      </c>
      <c r="L48" s="35"/>
      <c r="M48" s="32"/>
      <c r="N48" s="3"/>
      <c r="O48" s="32"/>
      <c r="P48" s="3"/>
      <c r="Q48" s="32"/>
      <c r="R48" s="3"/>
      <c r="T48" s="2"/>
    </row>
    <row r="49" spans="1:24" x14ac:dyDescent="0.3">
      <c r="A49" s="37" t="s">
        <v>8</v>
      </c>
      <c r="B49" s="30">
        <f>SUM(B27,B28,B29,B30,B31)</f>
        <v>1020</v>
      </c>
      <c r="C49" s="31">
        <f>SUM(C27:C31)</f>
        <v>292</v>
      </c>
      <c r="D49" s="4">
        <f>C49*100/B49</f>
        <v>28.627450980392158</v>
      </c>
      <c r="E49" s="31">
        <f>SUM(E27:E31)</f>
        <v>33</v>
      </c>
      <c r="F49" s="4">
        <f>E49*100/B49</f>
        <v>3.2352941176470589</v>
      </c>
      <c r="G49" s="31">
        <f>SUM(G27:G31)</f>
        <v>695</v>
      </c>
      <c r="H49" s="4">
        <f>G49*100/B49</f>
        <v>68.137254901960787</v>
      </c>
      <c r="I49" s="4"/>
      <c r="J49" s="27"/>
      <c r="K49" s="37" t="s">
        <v>8</v>
      </c>
      <c r="L49" s="35">
        <f>SUM(M49,O49,Q49)</f>
        <v>92</v>
      </c>
      <c r="M49" s="32">
        <f>SUM(M27,M28,M29,M30,M31)</f>
        <v>12</v>
      </c>
      <c r="N49" s="3">
        <f>M49*100/L49</f>
        <v>13.043478260869565</v>
      </c>
      <c r="O49" s="32">
        <f>SUM(O27:O31)</f>
        <v>6</v>
      </c>
      <c r="P49" s="3">
        <f>O49*100/L49</f>
        <v>6.5217391304347823</v>
      </c>
      <c r="Q49" s="32">
        <f>SUM(Q27:Q31)</f>
        <v>74</v>
      </c>
      <c r="R49" s="3">
        <f>Q49*100/L49</f>
        <v>80.434782608695656</v>
      </c>
      <c r="T49" s="2"/>
    </row>
    <row r="50" spans="1:24" x14ac:dyDescent="0.3">
      <c r="A50" s="37" t="s">
        <v>7</v>
      </c>
      <c r="B50" s="30">
        <f>SUM(B27,B28,B30,B31)</f>
        <v>931</v>
      </c>
      <c r="C50" s="31">
        <f>SUM(C27:C28,C30:C31)</f>
        <v>287</v>
      </c>
      <c r="D50" s="4">
        <f>C50*100/B50</f>
        <v>30.827067669172934</v>
      </c>
      <c r="E50" s="31">
        <f>SUM(E27:E28,E30:E31)</f>
        <v>33</v>
      </c>
      <c r="F50" s="4">
        <f>E50*100/B50</f>
        <v>3.5445757250268528</v>
      </c>
      <c r="G50" s="31">
        <f>SUM(G27:G28,G30:G31)</f>
        <v>611</v>
      </c>
      <c r="H50" s="4">
        <f>G50*100/B50</f>
        <v>65.628356605800221</v>
      </c>
      <c r="I50" s="4"/>
      <c r="J50" s="27"/>
      <c r="K50" s="37" t="s">
        <v>7</v>
      </c>
      <c r="L50" s="35">
        <f>SUM(M50,O50,Q50)</f>
        <v>65</v>
      </c>
      <c r="M50" s="32">
        <f>SUM(M27:M28,M30:M31)</f>
        <v>10</v>
      </c>
      <c r="N50" s="3">
        <f>M50*100/L50</f>
        <v>15.384615384615385</v>
      </c>
      <c r="O50" s="32">
        <f>SUM(O27:O28,O30:O31)</f>
        <v>5</v>
      </c>
      <c r="P50" s="3">
        <f>O50*100/L50</f>
        <v>7.6923076923076925</v>
      </c>
      <c r="Q50" s="32">
        <f>SUM(Q27,Q28,Q30,Q31)</f>
        <v>50</v>
      </c>
      <c r="R50" s="3">
        <f>Q50*100/L50</f>
        <v>76.92307692307692</v>
      </c>
      <c r="T50" s="2"/>
    </row>
    <row r="51" spans="1:24" x14ac:dyDescent="0.3">
      <c r="A51" s="37" t="s">
        <v>6</v>
      </c>
      <c r="B51" s="30">
        <f>SUM([1]SC!C6,[1]SC!C7,[1]SC!C8,[1]SC!C10,[1]SC!C11,[1]SC!C12,[1]SC!C13,[1]SC!C14,[1]SC!C15,[1]SC!C16,[1]SC!C17,[1]SC!C18,[1]SC!C19,[1]SC!C20,[1]SC!C21,[1]SC!C27,B33)</f>
        <v>6473</v>
      </c>
      <c r="C51" s="31">
        <f>SUM(C11:C26,C32,C33)</f>
        <v>5344</v>
      </c>
      <c r="D51" s="4">
        <f>C51*100/B51</f>
        <v>82.558319171945001</v>
      </c>
      <c r="E51" s="31">
        <f>SUM(E11,E12:E26,E32,E33)</f>
        <v>480</v>
      </c>
      <c r="F51" s="4">
        <f>E51*100/B51</f>
        <v>7.4154178896956591</v>
      </c>
      <c r="G51" s="31">
        <f>SUM(G11:G26,G32,G33)</f>
        <v>649</v>
      </c>
      <c r="H51" s="4">
        <f>G51*100/B51</f>
        <v>10.02626293835934</v>
      </c>
      <c r="I51" s="4"/>
      <c r="J51" s="27"/>
      <c r="K51" s="37" t="s">
        <v>6</v>
      </c>
      <c r="L51" s="35">
        <f>SUM(M51,O51,Q51)</f>
        <v>251</v>
      </c>
      <c r="M51" s="32">
        <f>SUM(M11,M12,M13,M15,M16,M17,M18,M19,M20,M21,M22,M23,M24,M25,M26,M32)</f>
        <v>153</v>
      </c>
      <c r="N51" s="3">
        <f>M51*100/L51</f>
        <v>60.95617529880478</v>
      </c>
      <c r="O51" s="32">
        <f>SUM(O11,O12,O13,O15:O19,O20,O21,O22,O23,O24,O25,O26,O32)</f>
        <v>28</v>
      </c>
      <c r="P51" s="3">
        <f>O51*100/L51</f>
        <v>11.155378486055778</v>
      </c>
      <c r="Q51" s="32">
        <f>SUM(Q32,Q11:Q26)</f>
        <v>70</v>
      </c>
      <c r="R51" s="3">
        <f>Q51*100/L51</f>
        <v>27.888446215139442</v>
      </c>
      <c r="T51" s="2"/>
    </row>
    <row r="52" spans="1:24" x14ac:dyDescent="0.3">
      <c r="A52" s="37" t="s">
        <v>5</v>
      </c>
      <c r="B52" s="30">
        <f>SUM(B11,B12,B13,B15,B16,B17,B18,B19,B20,B21,B22,B23,B24,B25,B26,B33)</f>
        <v>5747</v>
      </c>
      <c r="C52" s="31">
        <f>SUM(C11:C26,C33)</f>
        <v>4874</v>
      </c>
      <c r="D52" s="4">
        <f>C52*100/B52</f>
        <v>84.809465808247779</v>
      </c>
      <c r="E52" s="31">
        <f>SUM(E11:E26,E33)</f>
        <v>439</v>
      </c>
      <c r="F52" s="4">
        <f>E52*100/B52</f>
        <v>7.6387680528971638</v>
      </c>
      <c r="G52" s="31">
        <f>SUM(G11:G26,G33)</f>
        <v>434</v>
      </c>
      <c r="H52" s="4">
        <f>G52*100/B52</f>
        <v>7.5517661388550552</v>
      </c>
      <c r="I52" s="4"/>
      <c r="J52" s="27"/>
      <c r="K52" s="37" t="s">
        <v>5</v>
      </c>
      <c r="L52" s="35">
        <f>SUM(M52,O52,Q52)</f>
        <v>219</v>
      </c>
      <c r="M52" s="32">
        <f>SUM(M11:M26)</f>
        <v>148</v>
      </c>
      <c r="N52" s="3">
        <f>M52*100/L52</f>
        <v>67.579908675799089</v>
      </c>
      <c r="O52" s="32">
        <f>SUM(O11,O12:O26)</f>
        <v>27</v>
      </c>
      <c r="P52" s="3">
        <f>O52*100/L52</f>
        <v>12.328767123287671</v>
      </c>
      <c r="Q52" s="32">
        <f>SUM(Q11,Q12:Q26)</f>
        <v>44</v>
      </c>
      <c r="R52" s="3">
        <f>Q52*100/L52</f>
        <v>20.091324200913242</v>
      </c>
      <c r="T52" s="2"/>
    </row>
    <row r="53" spans="1:24" x14ac:dyDescent="0.3">
      <c r="A53" s="37" t="s">
        <v>4</v>
      </c>
      <c r="B53" s="30"/>
      <c r="C53" s="31"/>
      <c r="D53" s="4"/>
      <c r="E53" s="31"/>
      <c r="F53" s="4"/>
      <c r="G53" s="31"/>
      <c r="H53" s="4"/>
      <c r="I53" s="4"/>
      <c r="J53" s="27"/>
      <c r="K53" s="37" t="s">
        <v>4</v>
      </c>
      <c r="L53" s="35"/>
      <c r="M53" s="32"/>
      <c r="N53" s="3"/>
      <c r="O53" s="32"/>
      <c r="P53" s="3"/>
      <c r="Q53" s="32"/>
      <c r="R53" s="3"/>
      <c r="T53" s="2"/>
    </row>
    <row r="54" spans="1:24" x14ac:dyDescent="0.3">
      <c r="A54" s="37" t="s">
        <v>3</v>
      </c>
      <c r="B54" s="30">
        <f>SUM(B11,B12,B13,B15,B16,B17,B18,B19,B20,B21,B22,B23,B24,B33)</f>
        <v>5627</v>
      </c>
      <c r="C54" s="5">
        <f>SUM(C11:C24,C33)</f>
        <v>4757</v>
      </c>
      <c r="D54" s="4">
        <f>C54*100/B54</f>
        <v>84.538830637995375</v>
      </c>
      <c r="E54" s="5">
        <f>SUM(E11:E24,E33)</f>
        <v>436</v>
      </c>
      <c r="F54" s="4">
        <f>E54*100/B54</f>
        <v>7.748356140039097</v>
      </c>
      <c r="G54" s="5">
        <f>SUM(G11:G24,G33)</f>
        <v>434</v>
      </c>
      <c r="H54" s="4">
        <f>G54*100/B54</f>
        <v>7.712813221965523</v>
      </c>
      <c r="I54" s="4"/>
      <c r="J54" s="27"/>
      <c r="K54" s="37" t="s">
        <v>3</v>
      </c>
      <c r="L54" s="35">
        <f>SUM(M54,O54,Q54)</f>
        <v>210</v>
      </c>
      <c r="M54" s="32">
        <f>SUM(M11,M12,M13,M15:M16,M17,M18,M19,M20,M21,M22,M23,M24)</f>
        <v>139</v>
      </c>
      <c r="N54" s="3">
        <f>M54*100/L54</f>
        <v>66.19047619047619</v>
      </c>
      <c r="O54" s="32">
        <f>SUM(O11,O12,O13,O15,O16,O17,O18,O19,O20,O21,O22,O23,O24)</f>
        <v>27</v>
      </c>
      <c r="P54" s="3">
        <f>O54*100/L54</f>
        <v>12.857142857142858</v>
      </c>
      <c r="Q54" s="32">
        <f>SUM(Q11,Q12,Q13,Q15,Q16,Q17,Q18,Q19,Q20,Q21,Q22,Q23,Q24)</f>
        <v>44</v>
      </c>
      <c r="R54" s="3">
        <f>Q54*100/L54</f>
        <v>20.952380952380953</v>
      </c>
      <c r="T54" s="2"/>
    </row>
    <row r="55" spans="1:24" x14ac:dyDescent="0.3">
      <c r="A55" s="37" t="s">
        <v>2</v>
      </c>
      <c r="B55" s="30">
        <f>SUM(B25,B26,B32)</f>
        <v>846</v>
      </c>
      <c r="C55" s="31">
        <f>SUM(C25:C26,C32)</f>
        <v>587</v>
      </c>
      <c r="D55" s="4">
        <f>C55*100/B55</f>
        <v>69.385342789598113</v>
      </c>
      <c r="E55" s="31">
        <f>SUM(E25:E26,E32)</f>
        <v>44</v>
      </c>
      <c r="F55" s="4">
        <f>E55*100/B55</f>
        <v>5.2009456264775418</v>
      </c>
      <c r="G55" s="31">
        <f>SUM(G25:G26,G32)</f>
        <v>215</v>
      </c>
      <c r="H55" s="4">
        <f>G55*100/B55</f>
        <v>25.41371158392435</v>
      </c>
      <c r="I55" s="4"/>
      <c r="J55" s="27"/>
      <c r="K55" s="37" t="s">
        <v>2</v>
      </c>
      <c r="L55" s="35">
        <f>SUM(M55,O55,Q55)</f>
        <v>41</v>
      </c>
      <c r="M55" s="32">
        <f>SUM(M25,M26,M32)</f>
        <v>14</v>
      </c>
      <c r="N55" s="3">
        <f>M55*100/L55</f>
        <v>34.146341463414636</v>
      </c>
      <c r="O55" s="32">
        <f>SUM(O25,O26,O32)</f>
        <v>1</v>
      </c>
      <c r="P55" s="3">
        <f>O55*100/L55</f>
        <v>2.4390243902439024</v>
      </c>
      <c r="Q55" s="32">
        <f>SUM(Q25,Q26,Q32)</f>
        <v>26</v>
      </c>
      <c r="R55" s="3">
        <f>Q55*100/L55</f>
        <v>63.414634146341463</v>
      </c>
      <c r="T55" s="2"/>
    </row>
    <row r="56" spans="1:24" x14ac:dyDescent="0.3">
      <c r="A56" s="37" t="s">
        <v>1</v>
      </c>
      <c r="B56" s="30">
        <f>SUM(B27,B28,B29,B30,B31)</f>
        <v>1020</v>
      </c>
      <c r="C56" s="31">
        <f>SUM(C27:C31)</f>
        <v>292</v>
      </c>
      <c r="D56" s="4">
        <f>C56*100/B56</f>
        <v>28.627450980392158</v>
      </c>
      <c r="E56" s="31">
        <f>SUM(E27:E31)</f>
        <v>33</v>
      </c>
      <c r="F56" s="4">
        <f>E56*100/B56</f>
        <v>3.2352941176470589</v>
      </c>
      <c r="G56" s="31">
        <f>SUM(G27:G31)</f>
        <v>695</v>
      </c>
      <c r="H56" s="4">
        <f>G56*100/B56</f>
        <v>68.137254901960787</v>
      </c>
      <c r="I56" s="4"/>
      <c r="J56" s="27"/>
      <c r="K56" s="37" t="s">
        <v>1</v>
      </c>
      <c r="L56" s="35">
        <f>SUM(M56,O56,Q56)</f>
        <v>92</v>
      </c>
      <c r="M56" s="32">
        <f>SUM(M27:M31)</f>
        <v>12</v>
      </c>
      <c r="N56" s="3">
        <f>M56*100/L56</f>
        <v>13.043478260869565</v>
      </c>
      <c r="O56" s="32">
        <f>SUM(O27:O31)</f>
        <v>6</v>
      </c>
      <c r="P56" s="3">
        <f>O56*100/L56</f>
        <v>6.5217391304347823</v>
      </c>
      <c r="Q56" s="32">
        <f>SUM(Q27:Q31)</f>
        <v>74</v>
      </c>
      <c r="R56" s="3">
        <f>Q56*100/L56</f>
        <v>80.434782608695656</v>
      </c>
      <c r="T56" s="2"/>
    </row>
    <row r="58" spans="1:24" s="39" customFormat="1" ht="15" customHeight="1" x14ac:dyDescent="0.3">
      <c r="A58" s="18" t="s">
        <v>57</v>
      </c>
      <c r="B58" s="18"/>
      <c r="C58" s="18"/>
      <c r="D58" s="18"/>
      <c r="E58" s="18"/>
      <c r="F58" s="18"/>
      <c r="G58" s="18"/>
      <c r="H58" s="18"/>
      <c r="I58" s="41"/>
      <c r="J58" s="41"/>
      <c r="K58" s="19" t="s">
        <v>0</v>
      </c>
      <c r="L58" s="19"/>
      <c r="M58" s="19"/>
      <c r="N58" s="19"/>
      <c r="O58" s="19"/>
      <c r="P58" s="19"/>
      <c r="Q58" s="19"/>
      <c r="R58" s="19"/>
      <c r="S58" s="1"/>
      <c r="T58" s="1"/>
      <c r="U58" s="1"/>
      <c r="V58" s="1"/>
      <c r="W58" s="1"/>
      <c r="X58" s="1"/>
    </row>
    <row r="59" spans="1:24" s="39" customFormat="1" x14ac:dyDescent="0.3">
      <c r="A59" s="18"/>
      <c r="B59" s="18"/>
      <c r="C59" s="18"/>
      <c r="D59" s="18"/>
      <c r="E59" s="18"/>
      <c r="F59" s="18"/>
      <c r="G59" s="18"/>
      <c r="H59" s="18"/>
      <c r="K59" s="19"/>
      <c r="L59" s="19"/>
      <c r="M59" s="19"/>
      <c r="N59" s="19"/>
      <c r="O59" s="19"/>
      <c r="P59" s="19"/>
      <c r="Q59" s="19"/>
      <c r="R59" s="19"/>
    </row>
    <row r="60" spans="1:24" s="39" customFormat="1" x14ac:dyDescent="0.3">
      <c r="A60" s="18"/>
      <c r="B60" s="18"/>
      <c r="C60" s="18"/>
      <c r="D60" s="18"/>
      <c r="E60" s="18"/>
      <c r="F60" s="18"/>
      <c r="G60" s="18"/>
      <c r="H60" s="18"/>
      <c r="K60" s="19"/>
      <c r="L60" s="19"/>
      <c r="M60" s="19"/>
      <c r="N60" s="19"/>
      <c r="O60" s="19"/>
      <c r="P60" s="19"/>
      <c r="Q60" s="19"/>
      <c r="R60" s="19"/>
    </row>
    <row r="61" spans="1:24" s="39" customFormat="1" x14ac:dyDescent="0.3">
      <c r="A61" s="42" t="s">
        <v>64</v>
      </c>
      <c r="B61" s="40" t="s">
        <v>63</v>
      </c>
      <c r="K61" s="42" t="s">
        <v>64</v>
      </c>
      <c r="L61" s="40" t="s">
        <v>63</v>
      </c>
    </row>
    <row r="62" spans="1:24" s="39" customFormat="1" x14ac:dyDescent="0.3">
      <c r="A62" s="39" t="s">
        <v>61</v>
      </c>
      <c r="K62" s="39" t="s">
        <v>61</v>
      </c>
    </row>
  </sheetData>
  <mergeCells count="16">
    <mergeCell ref="A58:H60"/>
    <mergeCell ref="K58:R60"/>
    <mergeCell ref="A7:H7"/>
    <mergeCell ref="K7:R7"/>
    <mergeCell ref="A8:A10"/>
    <mergeCell ref="B8:H8"/>
    <mergeCell ref="K8:K10"/>
    <mergeCell ref="L8:R8"/>
    <mergeCell ref="B9:B10"/>
    <mergeCell ref="C9:D9"/>
    <mergeCell ref="E9:F9"/>
    <mergeCell ref="G9:H9"/>
    <mergeCell ref="L9:L10"/>
    <mergeCell ref="M9:N9"/>
    <mergeCell ref="O9:P9"/>
    <mergeCell ref="Q9:R9"/>
  </mergeCells>
  <hyperlinks>
    <hyperlink ref="B61" r:id="rId1"/>
    <hyperlink ref="L6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</vt:lpstr>
      <vt:lpstr>Foglio2</vt:lpstr>
      <vt:lpstr>Foglio3</vt:lpstr>
    </vt:vector>
  </TitlesOfParts>
  <Company>I.S.P.R.A.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bernabei</dc:creator>
  <cp:lastModifiedBy>Giovanni Finocchiaro</cp:lastModifiedBy>
  <dcterms:created xsi:type="dcterms:W3CDTF">2018-09-03T09:48:37Z</dcterms:created>
  <dcterms:modified xsi:type="dcterms:W3CDTF">2020-04-22T07:42:48Z</dcterms:modified>
</cp:coreProperties>
</file>