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8" yWindow="-12" windowWidth="14340" windowHeight="12156"/>
  </bookViews>
  <sheets>
    <sheet name="SE Acque superficiali" sheetId="2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B46" i="2" l="1"/>
  <c r="E36" i="2"/>
  <c r="C36" i="2"/>
  <c r="I36" i="2"/>
  <c r="G36" i="2"/>
  <c r="N39" i="2"/>
  <c r="L39" i="2"/>
  <c r="J39" i="2"/>
  <c r="H39" i="2"/>
  <c r="F39" i="2"/>
  <c r="D39" i="2"/>
  <c r="AC44" i="2"/>
  <c r="AA44" i="2"/>
  <c r="Y44" i="2"/>
  <c r="W44" i="2"/>
  <c r="U44" i="2"/>
  <c r="S44" i="2"/>
  <c r="B36" i="2"/>
  <c r="AB57" i="2"/>
  <c r="Z57" i="2"/>
  <c r="X57" i="2"/>
  <c r="V57" i="2"/>
  <c r="T57" i="2"/>
  <c r="R57" i="2"/>
  <c r="Q57" i="2"/>
  <c r="AC57" i="2" s="1"/>
  <c r="M57" i="2"/>
  <c r="K57" i="2"/>
  <c r="I57" i="2"/>
  <c r="G57" i="2"/>
  <c r="E57" i="2"/>
  <c r="C57" i="2"/>
  <c r="B57" i="2"/>
  <c r="AB56" i="2"/>
  <c r="Z56" i="2"/>
  <c r="X56" i="2"/>
  <c r="V56" i="2"/>
  <c r="T56" i="2"/>
  <c r="R56" i="2"/>
  <c r="Q56" i="2"/>
  <c r="AC56" i="2" s="1"/>
  <c r="M56" i="2"/>
  <c r="K56" i="2"/>
  <c r="I56" i="2"/>
  <c r="G56" i="2"/>
  <c r="E56" i="2"/>
  <c r="C56" i="2"/>
  <c r="B56" i="2"/>
  <c r="AB55" i="2"/>
  <c r="Z55" i="2"/>
  <c r="X55" i="2"/>
  <c r="V55" i="2"/>
  <c r="T55" i="2"/>
  <c r="R55" i="2"/>
  <c r="M55" i="2"/>
  <c r="K55" i="2"/>
  <c r="I55" i="2"/>
  <c r="G55" i="2"/>
  <c r="E55" i="2"/>
  <c r="C55" i="2"/>
  <c r="B55" i="2"/>
  <c r="AB53" i="2"/>
  <c r="Z53" i="2"/>
  <c r="X53" i="2"/>
  <c r="V53" i="2"/>
  <c r="T53" i="2"/>
  <c r="R53" i="2"/>
  <c r="M53" i="2"/>
  <c r="K53" i="2"/>
  <c r="I53" i="2"/>
  <c r="G53" i="2"/>
  <c r="E53" i="2"/>
  <c r="C53" i="2"/>
  <c r="B53" i="2"/>
  <c r="AB52" i="2"/>
  <c r="Z52" i="2"/>
  <c r="X52" i="2"/>
  <c r="V52" i="2"/>
  <c r="T52" i="2"/>
  <c r="R52" i="2"/>
  <c r="M52" i="2"/>
  <c r="K52" i="2"/>
  <c r="I52" i="2"/>
  <c r="G52" i="2"/>
  <c r="E52" i="2"/>
  <c r="C52" i="2"/>
  <c r="B52" i="2"/>
  <c r="AB51" i="2"/>
  <c r="Z51" i="2"/>
  <c r="X51" i="2"/>
  <c r="V51" i="2"/>
  <c r="T51" i="2"/>
  <c r="R51" i="2"/>
  <c r="Q51" i="2"/>
  <c r="AC51" i="2" s="1"/>
  <c r="M51" i="2"/>
  <c r="K51" i="2"/>
  <c r="I51" i="2"/>
  <c r="G51" i="2"/>
  <c r="E51" i="2"/>
  <c r="C51" i="2"/>
  <c r="B51" i="2"/>
  <c r="AB50" i="2"/>
  <c r="Z50" i="2"/>
  <c r="X50" i="2"/>
  <c r="V50" i="2"/>
  <c r="T50" i="2"/>
  <c r="R50" i="2"/>
  <c r="Q50" i="2"/>
  <c r="M50" i="2"/>
  <c r="K50" i="2"/>
  <c r="I50" i="2"/>
  <c r="G50" i="2"/>
  <c r="E50" i="2"/>
  <c r="C50" i="2"/>
  <c r="B50" i="2"/>
  <c r="AB48" i="2"/>
  <c r="Z48" i="2"/>
  <c r="X48" i="2"/>
  <c r="V48" i="2"/>
  <c r="T48" i="2"/>
  <c r="R48" i="2"/>
  <c r="Q48" i="2"/>
  <c r="M48" i="2"/>
  <c r="K48" i="2"/>
  <c r="I48" i="2"/>
  <c r="G48" i="2"/>
  <c r="E48" i="2"/>
  <c r="C48" i="2"/>
  <c r="B48" i="2"/>
  <c r="AB47" i="2"/>
  <c r="Z47" i="2"/>
  <c r="X47" i="2"/>
  <c r="V47" i="2"/>
  <c r="T47" i="2"/>
  <c r="R47" i="2"/>
  <c r="Q47" i="2"/>
  <c r="AC47" i="2" s="1"/>
  <c r="M47" i="2"/>
  <c r="K47" i="2"/>
  <c r="I47" i="2"/>
  <c r="G47" i="2"/>
  <c r="E47" i="2"/>
  <c r="C47" i="2"/>
  <c r="B47" i="2"/>
  <c r="AB46" i="2"/>
  <c r="Z46" i="2"/>
  <c r="X46" i="2"/>
  <c r="V46" i="2"/>
  <c r="T46" i="2"/>
  <c r="R46" i="2"/>
  <c r="M46" i="2"/>
  <c r="K46" i="2"/>
  <c r="I46" i="2"/>
  <c r="G46" i="2"/>
  <c r="E46" i="2"/>
  <c r="C46" i="2"/>
  <c r="AB43" i="2"/>
  <c r="Z43" i="2"/>
  <c r="X43" i="2"/>
  <c r="V43" i="2"/>
  <c r="T43" i="2"/>
  <c r="R43" i="2"/>
  <c r="Q43" i="2"/>
  <c r="AC43" i="2" s="1"/>
  <c r="M44" i="2"/>
  <c r="K44" i="2"/>
  <c r="I44" i="2"/>
  <c r="G44" i="2"/>
  <c r="E44" i="2"/>
  <c r="C44" i="2"/>
  <c r="B44" i="2"/>
  <c r="AB42" i="2"/>
  <c r="Z42" i="2"/>
  <c r="X42" i="2"/>
  <c r="V42" i="2"/>
  <c r="T42" i="2"/>
  <c r="R42" i="2"/>
  <c r="Q42" i="2"/>
  <c r="M43" i="2"/>
  <c r="K43" i="2"/>
  <c r="I43" i="2"/>
  <c r="G43" i="2"/>
  <c r="E43" i="2"/>
  <c r="C43" i="2"/>
  <c r="B43" i="2"/>
  <c r="AB41" i="2"/>
  <c r="Z41" i="2"/>
  <c r="X41" i="2"/>
  <c r="V41" i="2"/>
  <c r="T41" i="2"/>
  <c r="R41" i="2"/>
  <c r="Q41" i="2"/>
  <c r="AC41" i="2" s="1"/>
  <c r="M42" i="2"/>
  <c r="K42" i="2"/>
  <c r="I42" i="2"/>
  <c r="G42" i="2"/>
  <c r="E42" i="2"/>
  <c r="C42" i="2"/>
  <c r="B42" i="2"/>
  <c r="AB40" i="2"/>
  <c r="Z40" i="2"/>
  <c r="X40" i="2"/>
  <c r="V40" i="2"/>
  <c r="T40" i="2"/>
  <c r="R40" i="2"/>
  <c r="M41" i="2"/>
  <c r="K41" i="2"/>
  <c r="I41" i="2"/>
  <c r="G41" i="2"/>
  <c r="E41" i="2"/>
  <c r="C41" i="2"/>
  <c r="B41" i="2"/>
  <c r="AB39" i="2"/>
  <c r="Z39" i="2"/>
  <c r="X39" i="2"/>
  <c r="V39" i="2"/>
  <c r="T39" i="2"/>
  <c r="R39" i="2"/>
  <c r="Q39" i="2"/>
  <c r="M40" i="2"/>
  <c r="K40" i="2"/>
  <c r="I40" i="2"/>
  <c r="G40" i="2"/>
  <c r="E40" i="2"/>
  <c r="C40" i="2"/>
  <c r="B40" i="2"/>
  <c r="AB38" i="2"/>
  <c r="Z38" i="2"/>
  <c r="X38" i="2"/>
  <c r="V38" i="2"/>
  <c r="T38" i="2"/>
  <c r="R38" i="2"/>
  <c r="Q38" i="2"/>
  <c r="AC38" i="2" s="1"/>
  <c r="M38" i="2"/>
  <c r="K38" i="2"/>
  <c r="I38" i="2"/>
  <c r="G38" i="2"/>
  <c r="E38" i="2"/>
  <c r="C38" i="2"/>
  <c r="B38" i="2"/>
  <c r="AB37" i="2"/>
  <c r="Z37" i="2"/>
  <c r="X37" i="2"/>
  <c r="V37" i="2"/>
  <c r="T37" i="2"/>
  <c r="R37" i="2"/>
  <c r="M37" i="2"/>
  <c r="K37" i="2"/>
  <c r="I37" i="2"/>
  <c r="G37" i="2"/>
  <c r="E37" i="2"/>
  <c r="C37" i="2"/>
  <c r="B37" i="2"/>
  <c r="AB36" i="2"/>
  <c r="Z36" i="2"/>
  <c r="X36" i="2"/>
  <c r="V36" i="2"/>
  <c r="T36" i="2"/>
  <c r="R36" i="2"/>
  <c r="M36" i="2"/>
  <c r="K36" i="2"/>
  <c r="J36" i="2"/>
  <c r="AB35" i="2"/>
  <c r="Z35" i="2"/>
  <c r="X35" i="2"/>
  <c r="V35" i="2"/>
  <c r="T35" i="2"/>
  <c r="R35" i="2"/>
  <c r="M35" i="2"/>
  <c r="K35" i="2"/>
  <c r="I35" i="2"/>
  <c r="G35" i="2"/>
  <c r="E35" i="2"/>
  <c r="C35" i="2"/>
  <c r="B35" i="2"/>
  <c r="AC34" i="2"/>
  <c r="AA34" i="2"/>
  <c r="Y34" i="2"/>
  <c r="W34" i="2"/>
  <c r="U34" i="2"/>
  <c r="S34" i="2"/>
  <c r="N34" i="2"/>
  <c r="L34" i="2"/>
  <c r="J34" i="2"/>
  <c r="H34" i="2"/>
  <c r="F34" i="2"/>
  <c r="D34" i="2"/>
  <c r="AC33" i="2"/>
  <c r="AA33" i="2"/>
  <c r="Y33" i="2"/>
  <c r="W33" i="2"/>
  <c r="U33" i="2"/>
  <c r="S33" i="2"/>
  <c r="N33" i="2"/>
  <c r="L33" i="2"/>
  <c r="J33" i="2"/>
  <c r="H33" i="2"/>
  <c r="F33" i="2"/>
  <c r="D33" i="2"/>
  <c r="AC32" i="2"/>
  <c r="AA32" i="2"/>
  <c r="Y32" i="2"/>
  <c r="W32" i="2"/>
  <c r="U32" i="2"/>
  <c r="S32" i="2"/>
  <c r="N32" i="2"/>
  <c r="L32" i="2"/>
  <c r="J32" i="2"/>
  <c r="H32" i="2"/>
  <c r="F32" i="2"/>
  <c r="D32" i="2"/>
  <c r="AC31" i="2"/>
  <c r="AA31" i="2"/>
  <c r="Y31" i="2"/>
  <c r="W31" i="2"/>
  <c r="U31" i="2"/>
  <c r="S31" i="2"/>
  <c r="N31" i="2"/>
  <c r="L31" i="2"/>
  <c r="J31" i="2"/>
  <c r="H31" i="2"/>
  <c r="F31" i="2"/>
  <c r="D31" i="2"/>
  <c r="AC30" i="2"/>
  <c r="AA30" i="2"/>
  <c r="Y30" i="2"/>
  <c r="W30" i="2"/>
  <c r="U30" i="2"/>
  <c r="S30" i="2"/>
  <c r="N30" i="2"/>
  <c r="L30" i="2"/>
  <c r="J30" i="2"/>
  <c r="H30" i="2"/>
  <c r="F30" i="2"/>
  <c r="D30" i="2"/>
  <c r="AC29" i="2"/>
  <c r="AA29" i="2"/>
  <c r="Y29" i="2"/>
  <c r="W29" i="2"/>
  <c r="U29" i="2"/>
  <c r="S29" i="2"/>
  <c r="N29" i="2"/>
  <c r="L29" i="2"/>
  <c r="J29" i="2"/>
  <c r="H29" i="2"/>
  <c r="F29" i="2"/>
  <c r="D29" i="2"/>
  <c r="AC28" i="2"/>
  <c r="AA28" i="2"/>
  <c r="Y28" i="2"/>
  <c r="W28" i="2"/>
  <c r="U28" i="2"/>
  <c r="S28" i="2"/>
  <c r="N28" i="2"/>
  <c r="L28" i="2"/>
  <c r="J28" i="2"/>
  <c r="H28" i="2"/>
  <c r="F28" i="2"/>
  <c r="D28" i="2"/>
  <c r="AC27" i="2"/>
  <c r="AA27" i="2"/>
  <c r="Y27" i="2"/>
  <c r="W27" i="2"/>
  <c r="U27" i="2"/>
  <c r="S27" i="2"/>
  <c r="N27" i="2"/>
  <c r="L27" i="2"/>
  <c r="J27" i="2"/>
  <c r="H27" i="2"/>
  <c r="F27" i="2"/>
  <c r="D27" i="2"/>
  <c r="AC26" i="2"/>
  <c r="AA26" i="2"/>
  <c r="Y26" i="2"/>
  <c r="W26" i="2"/>
  <c r="U26" i="2"/>
  <c r="S26" i="2"/>
  <c r="N26" i="2"/>
  <c r="L26" i="2"/>
  <c r="J26" i="2"/>
  <c r="H26" i="2"/>
  <c r="F26" i="2"/>
  <c r="D26" i="2"/>
  <c r="AC25" i="2"/>
  <c r="AA25" i="2"/>
  <c r="Y25" i="2"/>
  <c r="W25" i="2"/>
  <c r="U25" i="2"/>
  <c r="S25" i="2"/>
  <c r="N25" i="2"/>
  <c r="L25" i="2"/>
  <c r="J25" i="2"/>
  <c r="H25" i="2"/>
  <c r="F25" i="2"/>
  <c r="D25" i="2"/>
  <c r="AC24" i="2"/>
  <c r="AA24" i="2"/>
  <c r="Y24" i="2"/>
  <c r="W24" i="2"/>
  <c r="U24" i="2"/>
  <c r="S24" i="2"/>
  <c r="N24" i="2"/>
  <c r="L24" i="2"/>
  <c r="J24" i="2"/>
  <c r="H24" i="2"/>
  <c r="F24" i="2"/>
  <c r="D24" i="2"/>
  <c r="AC23" i="2"/>
  <c r="AA23" i="2"/>
  <c r="Y23" i="2"/>
  <c r="W23" i="2"/>
  <c r="U23" i="2"/>
  <c r="S23" i="2"/>
  <c r="N23" i="2"/>
  <c r="L23" i="2"/>
  <c r="J23" i="2"/>
  <c r="H23" i="2"/>
  <c r="F23" i="2"/>
  <c r="D23" i="2"/>
  <c r="AC22" i="2"/>
  <c r="AA22" i="2"/>
  <c r="Y22" i="2"/>
  <c r="W22" i="2"/>
  <c r="U22" i="2"/>
  <c r="S22" i="2"/>
  <c r="N22" i="2"/>
  <c r="L22" i="2"/>
  <c r="J22" i="2"/>
  <c r="H22" i="2"/>
  <c r="F22" i="2"/>
  <c r="D22" i="2"/>
  <c r="AC21" i="2"/>
  <c r="AA21" i="2"/>
  <c r="Y21" i="2"/>
  <c r="W21" i="2"/>
  <c r="U21" i="2"/>
  <c r="S21" i="2"/>
  <c r="N21" i="2"/>
  <c r="L21" i="2"/>
  <c r="J21" i="2"/>
  <c r="H21" i="2"/>
  <c r="F21" i="2"/>
  <c r="D21" i="2"/>
  <c r="AC20" i="2"/>
  <c r="AA20" i="2"/>
  <c r="Y20" i="2"/>
  <c r="W20" i="2"/>
  <c r="U20" i="2"/>
  <c r="S20" i="2"/>
  <c r="N20" i="2"/>
  <c r="L20" i="2"/>
  <c r="J20" i="2"/>
  <c r="H20" i="2"/>
  <c r="F20" i="2"/>
  <c r="D20" i="2"/>
  <c r="AC19" i="2"/>
  <c r="AA19" i="2"/>
  <c r="Y19" i="2"/>
  <c r="W19" i="2"/>
  <c r="U19" i="2"/>
  <c r="S19" i="2"/>
  <c r="N19" i="2"/>
  <c r="L19" i="2"/>
  <c r="J19" i="2"/>
  <c r="H19" i="2"/>
  <c r="F19" i="2"/>
  <c r="D19" i="2"/>
  <c r="AC18" i="2"/>
  <c r="AA18" i="2"/>
  <c r="Y18" i="2"/>
  <c r="W18" i="2"/>
  <c r="U18" i="2"/>
  <c r="S18" i="2"/>
  <c r="N18" i="2"/>
  <c r="L18" i="2"/>
  <c r="J18" i="2"/>
  <c r="H18" i="2"/>
  <c r="F18" i="2"/>
  <c r="D18" i="2"/>
  <c r="AC17" i="2"/>
  <c r="AA17" i="2"/>
  <c r="Y17" i="2"/>
  <c r="W17" i="2"/>
  <c r="U17" i="2"/>
  <c r="S17" i="2"/>
  <c r="N17" i="2"/>
  <c r="L17" i="2"/>
  <c r="J17" i="2"/>
  <c r="H17" i="2"/>
  <c r="F17" i="2"/>
  <c r="D17" i="2"/>
  <c r="AC16" i="2"/>
  <c r="AA16" i="2"/>
  <c r="Y16" i="2"/>
  <c r="W16" i="2"/>
  <c r="U16" i="2"/>
  <c r="S16" i="2"/>
  <c r="N16" i="2"/>
  <c r="L16" i="2"/>
  <c r="J16" i="2"/>
  <c r="H16" i="2"/>
  <c r="F16" i="2"/>
  <c r="D16" i="2"/>
  <c r="AC14" i="2"/>
  <c r="AA14" i="2"/>
  <c r="Y14" i="2"/>
  <c r="W14" i="2"/>
  <c r="U14" i="2"/>
  <c r="S14" i="2"/>
  <c r="N14" i="2"/>
  <c r="L14" i="2"/>
  <c r="J14" i="2"/>
  <c r="H14" i="2"/>
  <c r="F14" i="2"/>
  <c r="D14" i="2"/>
  <c r="Q13" i="2"/>
  <c r="AA13" i="2" s="1"/>
  <c r="N13" i="2"/>
  <c r="L13" i="2"/>
  <c r="J13" i="2"/>
  <c r="H13" i="2"/>
  <c r="F13" i="2"/>
  <c r="D13" i="2"/>
  <c r="AC12" i="2"/>
  <c r="AA12" i="2"/>
  <c r="Y12" i="2"/>
  <c r="W12" i="2"/>
  <c r="U12" i="2"/>
  <c r="S12" i="2"/>
  <c r="N12" i="2"/>
  <c r="L12" i="2"/>
  <c r="J12" i="2"/>
  <c r="H12" i="2"/>
  <c r="F12" i="2"/>
  <c r="D12" i="2"/>
  <c r="AC48" i="2" l="1"/>
  <c r="AC50" i="2"/>
  <c r="AC39" i="2"/>
  <c r="AC42" i="2"/>
  <c r="D38" i="2"/>
  <c r="H38" i="2"/>
  <c r="L38" i="2"/>
  <c r="D40" i="2"/>
  <c r="H40" i="2"/>
  <c r="L40" i="2"/>
  <c r="D41" i="2"/>
  <c r="H41" i="2"/>
  <c r="L41" i="2"/>
  <c r="D57" i="2"/>
  <c r="D35" i="2"/>
  <c r="H35" i="2"/>
  <c r="L35" i="2"/>
  <c r="D37" i="2"/>
  <c r="H37" i="2"/>
  <c r="L37" i="2"/>
  <c r="F38" i="2"/>
  <c r="J38" i="2"/>
  <c r="N38" i="2"/>
  <c r="D42" i="2"/>
  <c r="H42" i="2"/>
  <c r="L42" i="2"/>
  <c r="D43" i="2"/>
  <c r="H43" i="2"/>
  <c r="L43" i="2"/>
  <c r="D44" i="2"/>
  <c r="H44" i="2"/>
  <c r="L44" i="2"/>
  <c r="D47" i="2"/>
  <c r="H47" i="2"/>
  <c r="L47" i="2"/>
  <c r="D48" i="2"/>
  <c r="H48" i="2"/>
  <c r="L48" i="2"/>
  <c r="D50" i="2"/>
  <c r="H50" i="2"/>
  <c r="L50" i="2"/>
  <c r="D51" i="2"/>
  <c r="H51" i="2"/>
  <c r="L51" i="2"/>
  <c r="F53" i="2"/>
  <c r="J53" i="2"/>
  <c r="N53" i="2"/>
  <c r="D55" i="2"/>
  <c r="H55" i="2"/>
  <c r="L55" i="2"/>
  <c r="F56" i="2"/>
  <c r="J56" i="2"/>
  <c r="N56" i="2"/>
  <c r="F57" i="2"/>
  <c r="J57" i="2"/>
  <c r="N57" i="2"/>
  <c r="Q46" i="2"/>
  <c r="F35" i="2"/>
  <c r="J35" i="2"/>
  <c r="N35" i="2"/>
  <c r="F37" i="2"/>
  <c r="J37" i="2"/>
  <c r="N37" i="2"/>
  <c r="F42" i="2"/>
  <c r="J42" i="2"/>
  <c r="N42" i="2"/>
  <c r="F43" i="2"/>
  <c r="J43" i="2"/>
  <c r="N43" i="2"/>
  <c r="F44" i="2"/>
  <c r="J44" i="2"/>
  <c r="N44" i="2"/>
  <c r="F47" i="2"/>
  <c r="J47" i="2"/>
  <c r="N47" i="2"/>
  <c r="F48" i="2"/>
  <c r="J48" i="2"/>
  <c r="N48" i="2"/>
  <c r="F50" i="2"/>
  <c r="J50" i="2"/>
  <c r="N50" i="2"/>
  <c r="F51" i="2"/>
  <c r="J51" i="2"/>
  <c r="N51" i="2"/>
  <c r="D53" i="2"/>
  <c r="H53" i="2"/>
  <c r="L53" i="2"/>
  <c r="F55" i="2"/>
  <c r="J55" i="2"/>
  <c r="N55" i="2"/>
  <c r="D56" i="2"/>
  <c r="H56" i="2"/>
  <c r="L56" i="2"/>
  <c r="H57" i="2"/>
  <c r="L57" i="2"/>
  <c r="F40" i="2"/>
  <c r="J40" i="2"/>
  <c r="N40" i="2"/>
  <c r="F41" i="2"/>
  <c r="J41" i="2"/>
  <c r="N41" i="2"/>
  <c r="D46" i="2"/>
  <c r="H46" i="2"/>
  <c r="L46" i="2"/>
  <c r="F52" i="2"/>
  <c r="J52" i="2"/>
  <c r="N52" i="2"/>
  <c r="F46" i="2"/>
  <c r="J46" i="2"/>
  <c r="N46" i="2"/>
  <c r="D52" i="2"/>
  <c r="H52" i="2"/>
  <c r="L52" i="2"/>
  <c r="N36" i="2"/>
  <c r="D36" i="2"/>
  <c r="H36" i="2"/>
  <c r="L36" i="2"/>
  <c r="U13" i="2"/>
  <c r="Y13" i="2"/>
  <c r="AC13" i="2"/>
  <c r="Q35" i="2"/>
  <c r="Q36" i="2"/>
  <c r="Q37" i="2"/>
  <c r="S38" i="2"/>
  <c r="U38" i="2"/>
  <c r="W38" i="2"/>
  <c r="Y38" i="2"/>
  <c r="AA38" i="2"/>
  <c r="S39" i="2"/>
  <c r="U39" i="2"/>
  <c r="W39" i="2"/>
  <c r="Y39" i="2"/>
  <c r="AA39" i="2"/>
  <c r="Q40" i="2"/>
  <c r="S41" i="2"/>
  <c r="U41" i="2"/>
  <c r="W41" i="2"/>
  <c r="Y41" i="2"/>
  <c r="AA41" i="2"/>
  <c r="S42" i="2"/>
  <c r="U42" i="2"/>
  <c r="W42" i="2"/>
  <c r="Y42" i="2"/>
  <c r="AA42" i="2"/>
  <c r="S43" i="2"/>
  <c r="U43" i="2"/>
  <c r="W43" i="2"/>
  <c r="Y43" i="2"/>
  <c r="AA43" i="2"/>
  <c r="S47" i="2"/>
  <c r="U47" i="2"/>
  <c r="W47" i="2"/>
  <c r="Y47" i="2"/>
  <c r="AA47" i="2"/>
  <c r="S48" i="2"/>
  <c r="U48" i="2"/>
  <c r="W48" i="2"/>
  <c r="Y48" i="2"/>
  <c r="AA48" i="2"/>
  <c r="S50" i="2"/>
  <c r="U50" i="2"/>
  <c r="W50" i="2"/>
  <c r="Y50" i="2"/>
  <c r="AA50" i="2"/>
  <c r="S51" i="2"/>
  <c r="U51" i="2"/>
  <c r="W51" i="2"/>
  <c r="Y51" i="2"/>
  <c r="AA51" i="2"/>
  <c r="Q52" i="2"/>
  <c r="Q53" i="2"/>
  <c r="Q55" i="2"/>
  <c r="S56" i="2"/>
  <c r="U56" i="2"/>
  <c r="W56" i="2"/>
  <c r="Y56" i="2"/>
  <c r="AA56" i="2"/>
  <c r="S57" i="2"/>
  <c r="U57" i="2"/>
  <c r="W57" i="2"/>
  <c r="Y57" i="2"/>
  <c r="AA57" i="2"/>
  <c r="S13" i="2"/>
  <c r="W13" i="2"/>
  <c r="F36" i="2" l="1"/>
  <c r="AC53" i="2"/>
  <c r="AA53" i="2"/>
  <c r="Y53" i="2"/>
  <c r="W53" i="2"/>
  <c r="U53" i="2"/>
  <c r="S53" i="2"/>
  <c r="AC46" i="2"/>
  <c r="AA46" i="2"/>
  <c r="Y46" i="2"/>
  <c r="W46" i="2"/>
  <c r="U46" i="2"/>
  <c r="S46" i="2"/>
  <c r="AC40" i="2"/>
  <c r="AA40" i="2"/>
  <c r="Y40" i="2"/>
  <c r="W40" i="2"/>
  <c r="U40" i="2"/>
  <c r="S40" i="2"/>
  <c r="AC36" i="2"/>
  <c r="AA36" i="2"/>
  <c r="Y36" i="2"/>
  <c r="W36" i="2"/>
  <c r="U36" i="2"/>
  <c r="S36" i="2"/>
  <c r="AC55" i="2"/>
  <c r="AA55" i="2"/>
  <c r="Y55" i="2"/>
  <c r="W55" i="2"/>
  <c r="U55" i="2"/>
  <c r="S55" i="2"/>
  <c r="AC52" i="2"/>
  <c r="AA52" i="2"/>
  <c r="Y52" i="2"/>
  <c r="W52" i="2"/>
  <c r="U52" i="2"/>
  <c r="S52" i="2"/>
  <c r="AC37" i="2"/>
  <c r="AA37" i="2"/>
  <c r="Y37" i="2"/>
  <c r="W37" i="2"/>
  <c r="U37" i="2"/>
  <c r="S37" i="2"/>
  <c r="AC35" i="2"/>
  <c r="AA35" i="2"/>
  <c r="Y35" i="2"/>
  <c r="W35" i="2"/>
  <c r="U35" i="2"/>
  <c r="S35" i="2"/>
</calcChain>
</file>

<file path=xl/sharedStrings.xml><?xml version="1.0" encoding="utf-8"?>
<sst xmlns="http://schemas.openxmlformats.org/spreadsheetml/2006/main" count="148" uniqueCount="67">
  <si>
    <t>Territorio: REGIONI</t>
  </si>
  <si>
    <t xml:space="preserve">Anni 2010-2015 </t>
  </si>
  <si>
    <t>TOT Corpi Idrici (C.I.)</t>
  </si>
  <si>
    <t>Buono</t>
  </si>
  <si>
    <t xml:space="preserve">Scarso </t>
  </si>
  <si>
    <t>NON CLASSIFICATI</t>
  </si>
  <si>
    <t>N. C.I.</t>
  </si>
  <si>
    <t>% C.I.</t>
  </si>
  <si>
    <t>Piemonte</t>
  </si>
  <si>
    <t>Valle d'Aosta/Vallée d'Aoste</t>
  </si>
  <si>
    <t>Lombardia</t>
  </si>
  <si>
    <t>Trentino-Alto Adige/Südtirol</t>
  </si>
  <si>
    <t>    - Bolzano/Bozen</t>
  </si>
  <si>
    <t>    - 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</si>
  <si>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</si>
  <si>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</si>
  <si>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</si>
  <si>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</si>
  <si>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</si>
  <si>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</si>
  <si>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</si>
  <si>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</si>
  <si>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</si>
  <si>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</si>
  <si>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</si>
  <si>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</si>
  <si>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</si>
  <si>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</si>
  <si>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</si>
  <si>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</si>
  <si>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Fiumi Interregionali</t>
  </si>
  <si>
    <t>Laghi Interregionali</t>
  </si>
  <si>
    <t>Italia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</si>
  <si>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</si>
  <si>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</si>
  <si>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</si>
  <si>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</si>
  <si>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</si>
  <si>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</si>
  <si>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</si>
  <si>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</si>
  <si>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F.S. 2000-06</t>
  </si>
  <si>
    <t xml:space="preserve">    - Regioni non Ob. 1</t>
  </si>
  <si>
    <t xml:space="preserve">    - Regioni Ob. 1</t>
  </si>
  <si>
    <t xml:space="preserve">    - Regioni Ob. 1 (escl. Molise)</t>
  </si>
  <si>
    <t>Ciclo di programmazione F.S. 2007-13</t>
  </si>
  <si>
    <t xml:space="preserve">    - Ob. CONV</t>
  </si>
  <si>
    <t xml:space="preserve">    - Ob. CONV (escl. Basilicata)</t>
  </si>
  <si>
    <t xml:space="preserve">    - Ob. CRO</t>
  </si>
  <si>
    <t xml:space="preserve">    - Ob. CRO (escl. Sardegna)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</si>
  <si>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</si>
  <si>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</si>
  <si>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</si>
  <si>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</si>
  <si>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FIUMI STATO ECOLOGICO</t>
  </si>
  <si>
    <t>LAGHI STATO ECOLOGICO</t>
  </si>
  <si>
    <t>Elevato</t>
  </si>
  <si>
    <t>Sufficiente</t>
  </si>
  <si>
    <t>Cattivo</t>
  </si>
  <si>
    <t>Nota: I 4 laghi Interregionali sono inseriti soltanto nel totale dei laghi in Italia e non nelle divisioni territoriali né negli obiettivi del PON</t>
  </si>
  <si>
    <t>Fonte dati: Reporting WFD 2016 (dati 2010-2015)</t>
  </si>
  <si>
    <t>Nota: i 24 fiumi interregionali sono inseriti nei conteggi del "Nord" (sono tutti afferenti al bacino del Po), e  alle aggregazioni "Regioni non Ob. 1", "Ob. CRO", "Regioni più sviluppate"</t>
  </si>
  <si>
    <t>STATO ECOLOGICO ACQUE SUPERFICIALI (FIUMI E LAGHI)</t>
  </si>
  <si>
    <t>Nome tabella: Stato ecologico acque superficiali - Fiumi e Laghi - 2010-2015</t>
  </si>
  <si>
    <t>Acque</t>
  </si>
  <si>
    <t>https://annuario.isprambiente.it/pon/basic/19</t>
  </si>
  <si>
    <t>Metadati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</si>
</sst>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/>
    <xf numFmtId="2" fontId="0" fillId="2" borderId="1" xfId="0" applyNumberFormat="1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2" borderId="0" xfId="0" applyFill="1"/>
    <xf numFmtId="0" fontId="4" fillId="0" borderId="0" xfId="0" applyFont="1" applyFill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4" fillId="4" borderId="0" xfId="0" applyFont="1" applyFill="1" applyAlignment="1"/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Fill="1" applyBorder="1" applyAlignment="1"/>
    <xf numFmtId="0" fontId="0" fillId="0" borderId="0" xfId="0" applyFont="1"/>
    <xf numFmtId="0" fontId="0" fillId="0" borderId="1" xfId="0" applyNumberFormat="1" applyFont="1" applyBorder="1"/>
    <xf numFmtId="0" fontId="0" fillId="2" borderId="1" xfId="0" applyFont="1" applyFill="1" applyBorder="1" applyAlignment="1">
      <alignment horizontal="right"/>
    </xf>
    <xf numFmtId="2" fontId="0" fillId="0" borderId="0" xfId="0" applyNumberFormat="1" applyFont="1"/>
    <xf numFmtId="0" fontId="0" fillId="2" borderId="1" xfId="0" applyFont="1" applyFill="1" applyBorder="1"/>
    <xf numFmtId="0" fontId="0" fillId="2" borderId="1" xfId="0" applyNumberFormat="1" applyFont="1" applyFill="1" applyBorder="1"/>
    <xf numFmtId="0" fontId="0" fillId="2" borderId="5" xfId="0" applyFont="1" applyFill="1" applyBorder="1" applyAlignment="1">
      <alignment horizontal="right"/>
    </xf>
    <xf numFmtId="0" fontId="0" fillId="2" borderId="0" xfId="0" applyFont="1" applyFill="1"/>
    <xf numFmtId="1" fontId="0" fillId="0" borderId="0" xfId="0" applyNumberFormat="1" applyFont="1"/>
    <xf numFmtId="1" fontId="0" fillId="2" borderId="0" xfId="0" applyNumberFormat="1" applyFont="1" applyFill="1"/>
    <xf numFmtId="0" fontId="9" fillId="0" borderId="0" xfId="2" applyFont="1"/>
    <xf numFmtId="0" fontId="10" fillId="3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nabei/AppData/Local/Microsoft/Windows/INetCache/Content.Outlook/IENBGKQ1/riepiloghi%20PON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ABR"/>
      <sheetName val="BZ"/>
      <sheetName val="TN"/>
      <sheetName val="BAS"/>
      <sheetName val="CAL"/>
      <sheetName val="CAM"/>
      <sheetName val="EMI"/>
      <sheetName val="FRI"/>
      <sheetName val="LAZ"/>
      <sheetName val="LIG"/>
      <sheetName val="LOM"/>
      <sheetName val="MAR"/>
      <sheetName val="MOL"/>
      <sheetName val="PIE"/>
      <sheetName val="PUG"/>
      <sheetName val="SAR"/>
      <sheetName val="SIC"/>
      <sheetName val="TOS"/>
      <sheetName val="UMB"/>
      <sheetName val="VdA"/>
      <sheetName val="VEN"/>
      <sheetName val="aggregazioni legenda"/>
      <sheetName val="aggregazioni tab SC"/>
      <sheetName val="aggregazioni tab SE"/>
      <sheetName val="SC"/>
      <sheetName val="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C6">
            <v>587</v>
          </cell>
        </row>
        <row r="7">
          <cell r="C7">
            <v>209</v>
          </cell>
        </row>
        <row r="8">
          <cell r="C8">
            <v>645</v>
          </cell>
        </row>
        <row r="10">
          <cell r="C10">
            <v>294</v>
          </cell>
        </row>
        <row r="11">
          <cell r="C11">
            <v>404</v>
          </cell>
        </row>
        <row r="12">
          <cell r="C12">
            <v>819</v>
          </cell>
        </row>
        <row r="13">
          <cell r="C13">
            <v>414</v>
          </cell>
        </row>
        <row r="14">
          <cell r="C14">
            <v>182</v>
          </cell>
        </row>
        <row r="15">
          <cell r="C15">
            <v>726</v>
          </cell>
        </row>
        <row r="16">
          <cell r="C16">
            <v>818</v>
          </cell>
        </row>
        <row r="17">
          <cell r="C17">
            <v>138</v>
          </cell>
        </row>
        <row r="18">
          <cell r="C18">
            <v>183</v>
          </cell>
        </row>
        <row r="19">
          <cell r="C19">
            <v>184</v>
          </cell>
        </row>
        <row r="20">
          <cell r="C20">
            <v>107</v>
          </cell>
        </row>
        <row r="21">
          <cell r="C21">
            <v>13</v>
          </cell>
        </row>
        <row r="27">
          <cell r="C27">
            <v>726</v>
          </cell>
        </row>
      </sheetData>
      <sheetData sheetId="2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nnuario.isprambiente.it/pon/basic/19" TargetMode="External"/><Relationship Id="rId1" Type="http://schemas.openxmlformats.org/officeDocument/2006/relationships/hyperlink" Target="https://annuario.isprambiente.it/pon/basic/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zoomScale="70" zoomScaleNormal="70" workbookViewId="0">
      <selection activeCell="A6" sqref="A6"/>
    </sheetView>
  </sheetViews>
  <sheetFormatPr defaultRowHeight="14.4" x14ac:dyDescent="0.3"/>
  <cols>
    <col min="1" max="1" width="32" customWidth="1"/>
    <col min="2" max="2" width="19.33203125" customWidth="1"/>
    <col min="16" max="16" width="32.33203125" bestFit="1" customWidth="1"/>
    <col min="17" max="17" width="14" customWidth="1"/>
    <col min="256" max="256" width="6.44140625" customWidth="1"/>
    <col min="257" max="257" width="32" customWidth="1"/>
    <col min="272" max="272" width="32.33203125" bestFit="1" customWidth="1"/>
    <col min="512" max="512" width="6.44140625" customWidth="1"/>
    <col min="513" max="513" width="32" customWidth="1"/>
    <col min="528" max="528" width="32.33203125" bestFit="1" customWidth="1"/>
    <col min="768" max="768" width="6.44140625" customWidth="1"/>
    <col min="769" max="769" width="32" customWidth="1"/>
    <col min="784" max="784" width="32.33203125" bestFit="1" customWidth="1"/>
    <col min="1024" max="1024" width="6.44140625" customWidth="1"/>
    <col min="1025" max="1025" width="32" customWidth="1"/>
    <col min="1040" max="1040" width="32.33203125" bestFit="1" customWidth="1"/>
    <col min="1280" max="1280" width="6.44140625" customWidth="1"/>
    <col min="1281" max="1281" width="32" customWidth="1"/>
    <col min="1296" max="1296" width="32.33203125" bestFit="1" customWidth="1"/>
    <col min="1536" max="1536" width="6.44140625" customWidth="1"/>
    <col min="1537" max="1537" width="32" customWidth="1"/>
    <col min="1552" max="1552" width="32.33203125" bestFit="1" customWidth="1"/>
    <col min="1792" max="1792" width="6.44140625" customWidth="1"/>
    <col min="1793" max="1793" width="32" customWidth="1"/>
    <col min="1808" max="1808" width="32.33203125" bestFit="1" customWidth="1"/>
    <col min="2048" max="2048" width="6.44140625" customWidth="1"/>
    <col min="2049" max="2049" width="32" customWidth="1"/>
    <col min="2064" max="2064" width="32.33203125" bestFit="1" customWidth="1"/>
    <col min="2304" max="2304" width="6.44140625" customWidth="1"/>
    <col min="2305" max="2305" width="32" customWidth="1"/>
    <col min="2320" max="2320" width="32.33203125" bestFit="1" customWidth="1"/>
    <col min="2560" max="2560" width="6.44140625" customWidth="1"/>
    <col min="2561" max="2561" width="32" customWidth="1"/>
    <col min="2576" max="2576" width="32.33203125" bestFit="1" customWidth="1"/>
    <col min="2816" max="2816" width="6.44140625" customWidth="1"/>
    <col min="2817" max="2817" width="32" customWidth="1"/>
    <col min="2832" max="2832" width="32.33203125" bestFit="1" customWidth="1"/>
    <col min="3072" max="3072" width="6.44140625" customWidth="1"/>
    <col min="3073" max="3073" width="32" customWidth="1"/>
    <col min="3088" max="3088" width="32.33203125" bestFit="1" customWidth="1"/>
    <col min="3328" max="3328" width="6.44140625" customWidth="1"/>
    <col min="3329" max="3329" width="32" customWidth="1"/>
    <col min="3344" max="3344" width="32.33203125" bestFit="1" customWidth="1"/>
    <col min="3584" max="3584" width="6.44140625" customWidth="1"/>
    <col min="3585" max="3585" width="32" customWidth="1"/>
    <col min="3600" max="3600" width="32.33203125" bestFit="1" customWidth="1"/>
    <col min="3840" max="3840" width="6.44140625" customWidth="1"/>
    <col min="3841" max="3841" width="32" customWidth="1"/>
    <col min="3856" max="3856" width="32.33203125" bestFit="1" customWidth="1"/>
    <col min="4096" max="4096" width="6.44140625" customWidth="1"/>
    <col min="4097" max="4097" width="32" customWidth="1"/>
    <col min="4112" max="4112" width="32.33203125" bestFit="1" customWidth="1"/>
    <col min="4352" max="4352" width="6.44140625" customWidth="1"/>
    <col min="4353" max="4353" width="32" customWidth="1"/>
    <col min="4368" max="4368" width="32.33203125" bestFit="1" customWidth="1"/>
    <col min="4608" max="4608" width="6.44140625" customWidth="1"/>
    <col min="4609" max="4609" width="32" customWidth="1"/>
    <col min="4624" max="4624" width="32.33203125" bestFit="1" customWidth="1"/>
    <col min="4864" max="4864" width="6.44140625" customWidth="1"/>
    <col min="4865" max="4865" width="32" customWidth="1"/>
    <col min="4880" max="4880" width="32.33203125" bestFit="1" customWidth="1"/>
    <col min="5120" max="5120" width="6.44140625" customWidth="1"/>
    <col min="5121" max="5121" width="32" customWidth="1"/>
    <col min="5136" max="5136" width="32.33203125" bestFit="1" customWidth="1"/>
    <col min="5376" max="5376" width="6.44140625" customWidth="1"/>
    <col min="5377" max="5377" width="32" customWidth="1"/>
    <col min="5392" max="5392" width="32.33203125" bestFit="1" customWidth="1"/>
    <col min="5632" max="5632" width="6.44140625" customWidth="1"/>
    <col min="5633" max="5633" width="32" customWidth="1"/>
    <col min="5648" max="5648" width="32.33203125" bestFit="1" customWidth="1"/>
    <col min="5888" max="5888" width="6.44140625" customWidth="1"/>
    <col min="5889" max="5889" width="32" customWidth="1"/>
    <col min="5904" max="5904" width="32.33203125" bestFit="1" customWidth="1"/>
    <col min="6144" max="6144" width="6.44140625" customWidth="1"/>
    <col min="6145" max="6145" width="32" customWidth="1"/>
    <col min="6160" max="6160" width="32.33203125" bestFit="1" customWidth="1"/>
    <col min="6400" max="6400" width="6.44140625" customWidth="1"/>
    <col min="6401" max="6401" width="32" customWidth="1"/>
    <col min="6416" max="6416" width="32.33203125" bestFit="1" customWidth="1"/>
    <col min="6656" max="6656" width="6.44140625" customWidth="1"/>
    <col min="6657" max="6657" width="32" customWidth="1"/>
    <col min="6672" max="6672" width="32.33203125" bestFit="1" customWidth="1"/>
    <col min="6912" max="6912" width="6.44140625" customWidth="1"/>
    <col min="6913" max="6913" width="32" customWidth="1"/>
    <col min="6928" max="6928" width="32.33203125" bestFit="1" customWidth="1"/>
    <col min="7168" max="7168" width="6.44140625" customWidth="1"/>
    <col min="7169" max="7169" width="32" customWidth="1"/>
    <col min="7184" max="7184" width="32.33203125" bestFit="1" customWidth="1"/>
    <col min="7424" max="7424" width="6.44140625" customWidth="1"/>
    <col min="7425" max="7425" width="32" customWidth="1"/>
    <col min="7440" max="7440" width="32.33203125" bestFit="1" customWidth="1"/>
    <col min="7680" max="7680" width="6.44140625" customWidth="1"/>
    <col min="7681" max="7681" width="32" customWidth="1"/>
    <col min="7696" max="7696" width="32.33203125" bestFit="1" customWidth="1"/>
    <col min="7936" max="7936" width="6.44140625" customWidth="1"/>
    <col min="7937" max="7937" width="32" customWidth="1"/>
    <col min="7952" max="7952" width="32.33203125" bestFit="1" customWidth="1"/>
    <col min="8192" max="8192" width="6.44140625" customWidth="1"/>
    <col min="8193" max="8193" width="32" customWidth="1"/>
    <col min="8208" max="8208" width="32.33203125" bestFit="1" customWidth="1"/>
    <col min="8448" max="8448" width="6.44140625" customWidth="1"/>
    <col min="8449" max="8449" width="32" customWidth="1"/>
    <col min="8464" max="8464" width="32.33203125" bestFit="1" customWidth="1"/>
    <col min="8704" max="8704" width="6.44140625" customWidth="1"/>
    <col min="8705" max="8705" width="32" customWidth="1"/>
    <col min="8720" max="8720" width="32.33203125" bestFit="1" customWidth="1"/>
    <col min="8960" max="8960" width="6.44140625" customWidth="1"/>
    <col min="8961" max="8961" width="32" customWidth="1"/>
    <col min="8976" max="8976" width="32.33203125" bestFit="1" customWidth="1"/>
    <col min="9216" max="9216" width="6.44140625" customWidth="1"/>
    <col min="9217" max="9217" width="32" customWidth="1"/>
    <col min="9232" max="9232" width="32.33203125" bestFit="1" customWidth="1"/>
    <col min="9472" max="9472" width="6.44140625" customWidth="1"/>
    <col min="9473" max="9473" width="32" customWidth="1"/>
    <col min="9488" max="9488" width="32.33203125" bestFit="1" customWidth="1"/>
    <col min="9728" max="9728" width="6.44140625" customWidth="1"/>
    <col min="9729" max="9729" width="32" customWidth="1"/>
    <col min="9744" max="9744" width="32.33203125" bestFit="1" customWidth="1"/>
    <col min="9984" max="9984" width="6.44140625" customWidth="1"/>
    <col min="9985" max="9985" width="32" customWidth="1"/>
    <col min="10000" max="10000" width="32.33203125" bestFit="1" customWidth="1"/>
    <col min="10240" max="10240" width="6.44140625" customWidth="1"/>
    <col min="10241" max="10241" width="32" customWidth="1"/>
    <col min="10256" max="10256" width="32.33203125" bestFit="1" customWidth="1"/>
    <col min="10496" max="10496" width="6.44140625" customWidth="1"/>
    <col min="10497" max="10497" width="32" customWidth="1"/>
    <col min="10512" max="10512" width="32.33203125" bestFit="1" customWidth="1"/>
    <col min="10752" max="10752" width="6.44140625" customWidth="1"/>
    <col min="10753" max="10753" width="32" customWidth="1"/>
    <col min="10768" max="10768" width="32.33203125" bestFit="1" customWidth="1"/>
    <col min="11008" max="11008" width="6.44140625" customWidth="1"/>
    <col min="11009" max="11009" width="32" customWidth="1"/>
    <col min="11024" max="11024" width="32.33203125" bestFit="1" customWidth="1"/>
    <col min="11264" max="11264" width="6.44140625" customWidth="1"/>
    <col min="11265" max="11265" width="32" customWidth="1"/>
    <col min="11280" max="11280" width="32.33203125" bestFit="1" customWidth="1"/>
    <col min="11520" max="11520" width="6.44140625" customWidth="1"/>
    <col min="11521" max="11521" width="32" customWidth="1"/>
    <col min="11536" max="11536" width="32.33203125" bestFit="1" customWidth="1"/>
    <col min="11776" max="11776" width="6.44140625" customWidth="1"/>
    <col min="11777" max="11777" width="32" customWidth="1"/>
    <col min="11792" max="11792" width="32.33203125" bestFit="1" customWidth="1"/>
    <col min="12032" max="12032" width="6.44140625" customWidth="1"/>
    <col min="12033" max="12033" width="32" customWidth="1"/>
    <col min="12048" max="12048" width="32.33203125" bestFit="1" customWidth="1"/>
    <col min="12288" max="12288" width="6.44140625" customWidth="1"/>
    <col min="12289" max="12289" width="32" customWidth="1"/>
    <col min="12304" max="12304" width="32.33203125" bestFit="1" customWidth="1"/>
    <col min="12544" max="12544" width="6.44140625" customWidth="1"/>
    <col min="12545" max="12545" width="32" customWidth="1"/>
    <col min="12560" max="12560" width="32.33203125" bestFit="1" customWidth="1"/>
    <col min="12800" max="12800" width="6.44140625" customWidth="1"/>
    <col min="12801" max="12801" width="32" customWidth="1"/>
    <col min="12816" max="12816" width="32.33203125" bestFit="1" customWidth="1"/>
    <col min="13056" max="13056" width="6.44140625" customWidth="1"/>
    <col min="13057" max="13057" width="32" customWidth="1"/>
    <col min="13072" max="13072" width="32.33203125" bestFit="1" customWidth="1"/>
    <col min="13312" max="13312" width="6.44140625" customWidth="1"/>
    <col min="13313" max="13313" width="32" customWidth="1"/>
    <col min="13328" max="13328" width="32.33203125" bestFit="1" customWidth="1"/>
    <col min="13568" max="13568" width="6.44140625" customWidth="1"/>
    <col min="13569" max="13569" width="32" customWidth="1"/>
    <col min="13584" max="13584" width="32.33203125" bestFit="1" customWidth="1"/>
    <col min="13824" max="13824" width="6.44140625" customWidth="1"/>
    <col min="13825" max="13825" width="32" customWidth="1"/>
    <col min="13840" max="13840" width="32.33203125" bestFit="1" customWidth="1"/>
    <col min="14080" max="14080" width="6.44140625" customWidth="1"/>
    <col min="14081" max="14081" width="32" customWidth="1"/>
    <col min="14096" max="14096" width="32.33203125" bestFit="1" customWidth="1"/>
    <col min="14336" max="14336" width="6.44140625" customWidth="1"/>
    <col min="14337" max="14337" width="32" customWidth="1"/>
    <col min="14352" max="14352" width="32.33203125" bestFit="1" customWidth="1"/>
    <col min="14592" max="14592" width="6.44140625" customWidth="1"/>
    <col min="14593" max="14593" width="32" customWidth="1"/>
    <col min="14608" max="14608" width="32.33203125" bestFit="1" customWidth="1"/>
    <col min="14848" max="14848" width="6.44140625" customWidth="1"/>
    <col min="14849" max="14849" width="32" customWidth="1"/>
    <col min="14864" max="14864" width="32.33203125" bestFit="1" customWidth="1"/>
    <col min="15104" max="15104" width="6.44140625" customWidth="1"/>
    <col min="15105" max="15105" width="32" customWidth="1"/>
    <col min="15120" max="15120" width="32.33203125" bestFit="1" customWidth="1"/>
    <col min="15360" max="15360" width="6.44140625" customWidth="1"/>
    <col min="15361" max="15361" width="32" customWidth="1"/>
    <col min="15376" max="15376" width="32.33203125" bestFit="1" customWidth="1"/>
    <col min="15616" max="15616" width="6.44140625" customWidth="1"/>
    <col min="15617" max="15617" width="32" customWidth="1"/>
    <col min="15632" max="15632" width="32.33203125" bestFit="1" customWidth="1"/>
    <col min="15872" max="15872" width="6.44140625" customWidth="1"/>
    <col min="15873" max="15873" width="32" customWidth="1"/>
    <col min="15888" max="15888" width="32.33203125" bestFit="1" customWidth="1"/>
    <col min="16128" max="16128" width="6.44140625" customWidth="1"/>
    <col min="16129" max="16129" width="32" customWidth="1"/>
    <col min="16144" max="16144" width="32.33203125" bestFit="1" customWidth="1"/>
  </cols>
  <sheetData>
    <row r="1" spans="1:30" ht="18" x14ac:dyDescent="0.35">
      <c r="A1" s="23" t="s">
        <v>64</v>
      </c>
      <c r="B1" s="15"/>
      <c r="C1" s="15"/>
      <c r="D1" s="15"/>
      <c r="E1" s="15"/>
      <c r="F1" s="15"/>
    </row>
    <row r="2" spans="1:30" x14ac:dyDescent="0.3">
      <c r="A2" t="s">
        <v>0</v>
      </c>
    </row>
    <row r="3" spans="1:30" ht="15.6" x14ac:dyDescent="0.3">
      <c r="A3" s="16"/>
      <c r="B3" s="17" t="s">
        <v>62</v>
      </c>
    </row>
    <row r="4" spans="1:30" x14ac:dyDescent="0.3">
      <c r="B4" s="18" t="s">
        <v>63</v>
      </c>
    </row>
    <row r="5" spans="1:30" x14ac:dyDescent="0.3">
      <c r="B5" s="18"/>
    </row>
    <row r="6" spans="1:30" x14ac:dyDescent="0.3">
      <c r="B6" s="18"/>
    </row>
    <row r="8" spans="1:30" x14ac:dyDescent="0.3">
      <c r="A8" s="49" t="s">
        <v>54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38"/>
      <c r="P8" s="49" t="s">
        <v>55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1"/>
    </row>
    <row r="9" spans="1:30" ht="15" customHeight="1" x14ac:dyDescent="0.3">
      <c r="A9" s="25" t="s">
        <v>0</v>
      </c>
      <c r="B9" s="26" t="s">
        <v>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38"/>
      <c r="P9" s="25" t="s">
        <v>0</v>
      </c>
      <c r="Q9" s="29" t="s">
        <v>1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"/>
    </row>
    <row r="10" spans="1:30" ht="15" customHeight="1" x14ac:dyDescent="0.3">
      <c r="A10" s="25"/>
      <c r="B10" s="30" t="s">
        <v>2</v>
      </c>
      <c r="C10" s="31" t="s">
        <v>56</v>
      </c>
      <c r="D10" s="32"/>
      <c r="E10" s="33" t="s">
        <v>3</v>
      </c>
      <c r="F10" s="33"/>
      <c r="G10" s="34" t="s">
        <v>57</v>
      </c>
      <c r="H10" s="35"/>
      <c r="I10" s="33" t="s">
        <v>4</v>
      </c>
      <c r="J10" s="33"/>
      <c r="K10" s="34" t="s">
        <v>58</v>
      </c>
      <c r="L10" s="35"/>
      <c r="M10" s="33" t="s">
        <v>5</v>
      </c>
      <c r="N10" s="33"/>
      <c r="O10" s="38"/>
      <c r="P10" s="25"/>
      <c r="Q10" s="30" t="s">
        <v>2</v>
      </c>
      <c r="R10" s="30" t="s">
        <v>56</v>
      </c>
      <c r="S10" s="30"/>
      <c r="T10" s="33" t="s">
        <v>3</v>
      </c>
      <c r="U10" s="33"/>
      <c r="V10" s="33" t="s">
        <v>57</v>
      </c>
      <c r="W10" s="33"/>
      <c r="X10" s="33" t="s">
        <v>4</v>
      </c>
      <c r="Y10" s="33"/>
      <c r="Z10" s="33" t="s">
        <v>58</v>
      </c>
      <c r="AA10" s="33"/>
      <c r="AB10" s="33" t="s">
        <v>5</v>
      </c>
      <c r="AC10" s="33"/>
      <c r="AD10" s="3"/>
    </row>
    <row r="11" spans="1:30" ht="15" customHeight="1" x14ac:dyDescent="0.3">
      <c r="A11" s="25"/>
      <c r="B11" s="30"/>
      <c r="C11" s="24" t="s">
        <v>6</v>
      </c>
      <c r="D11" s="24" t="s">
        <v>7</v>
      </c>
      <c r="E11" s="24" t="s">
        <v>6</v>
      </c>
      <c r="F11" s="24" t="s">
        <v>7</v>
      </c>
      <c r="G11" s="24" t="s">
        <v>6</v>
      </c>
      <c r="H11" s="24" t="s">
        <v>7</v>
      </c>
      <c r="I11" s="24" t="s">
        <v>6</v>
      </c>
      <c r="J11" s="24" t="s">
        <v>7</v>
      </c>
      <c r="K11" s="24" t="s">
        <v>6</v>
      </c>
      <c r="L11" s="24" t="s">
        <v>7</v>
      </c>
      <c r="M11" s="24" t="s">
        <v>6</v>
      </c>
      <c r="N11" s="24" t="s">
        <v>7</v>
      </c>
      <c r="O11" s="38"/>
      <c r="P11" s="25"/>
      <c r="Q11" s="30"/>
      <c r="R11" s="24" t="s">
        <v>6</v>
      </c>
      <c r="S11" s="24" t="s">
        <v>7</v>
      </c>
      <c r="T11" s="24" t="s">
        <v>6</v>
      </c>
      <c r="U11" s="24" t="s">
        <v>7</v>
      </c>
      <c r="V11" s="24" t="s">
        <v>6</v>
      </c>
      <c r="W11" s="24" t="s">
        <v>7</v>
      </c>
      <c r="X11" s="24" t="s">
        <v>6</v>
      </c>
      <c r="Y11" s="24" t="s">
        <v>7</v>
      </c>
      <c r="Z11" s="24" t="s">
        <v>6</v>
      </c>
      <c r="AA11" s="24" t="s">
        <v>7</v>
      </c>
      <c r="AB11" s="24" t="s">
        <v>6</v>
      </c>
      <c r="AC11" s="24" t="s">
        <v>7</v>
      </c>
      <c r="AD11" s="4"/>
    </row>
    <row r="12" spans="1:30" x14ac:dyDescent="0.3">
      <c r="A12" s="19" t="s">
        <v>8</v>
      </c>
      <c r="B12" s="39">
        <v>587</v>
      </c>
      <c r="C12" s="40">
        <v>1</v>
      </c>
      <c r="D12" s="6">
        <f>C12*100/B12</f>
        <v>0.17035775127768313</v>
      </c>
      <c r="E12" s="40">
        <v>325</v>
      </c>
      <c r="F12" s="6">
        <f>E12*100/B12</f>
        <v>55.366269165247019</v>
      </c>
      <c r="G12" s="40">
        <v>228</v>
      </c>
      <c r="H12" s="6">
        <f>G12*100/B12</f>
        <v>38.841567291311755</v>
      </c>
      <c r="I12" s="40">
        <v>31</v>
      </c>
      <c r="J12" s="6">
        <f>I12*100/B12</f>
        <v>5.2810902896081773</v>
      </c>
      <c r="K12" s="40">
        <v>2</v>
      </c>
      <c r="L12" s="6">
        <f>K12*100/B12</f>
        <v>0.34071550255536626</v>
      </c>
      <c r="M12" s="40">
        <v>0</v>
      </c>
      <c r="N12" s="6">
        <f>M12*100/B12</f>
        <v>0</v>
      </c>
      <c r="O12" s="41"/>
      <c r="P12" s="19" t="s">
        <v>8</v>
      </c>
      <c r="Q12" s="50">
        <v>34</v>
      </c>
      <c r="R12" s="13">
        <v>0</v>
      </c>
      <c r="S12" s="6">
        <f>R12*100/Q12</f>
        <v>0</v>
      </c>
      <c r="T12" s="13">
        <v>3</v>
      </c>
      <c r="U12" s="6">
        <f>T12*100/Q12</f>
        <v>8.8235294117647065</v>
      </c>
      <c r="V12" s="13">
        <v>7</v>
      </c>
      <c r="W12" s="6">
        <f>V12*100/Q12</f>
        <v>20.588235294117649</v>
      </c>
      <c r="X12" s="13">
        <v>0</v>
      </c>
      <c r="Y12" s="6">
        <f>X12*100/Q12</f>
        <v>0</v>
      </c>
      <c r="Z12" s="13">
        <v>0</v>
      </c>
      <c r="AA12" s="6">
        <f>Z12*100/Q12</f>
        <v>0</v>
      </c>
      <c r="AB12" s="13">
        <v>24</v>
      </c>
      <c r="AC12" s="6">
        <f>AB12*100/Q12</f>
        <v>70.588235294117652</v>
      </c>
      <c r="AD12" s="7"/>
    </row>
    <row r="13" spans="1:30" x14ac:dyDescent="0.3">
      <c r="A13" s="19" t="s">
        <v>9</v>
      </c>
      <c r="B13" s="39">
        <v>209</v>
      </c>
      <c r="C13" s="40">
        <v>54</v>
      </c>
      <c r="D13" s="6">
        <f t="shared" ref="D13:D34" si="0">C13*100/B13</f>
        <v>25.837320574162678</v>
      </c>
      <c r="E13" s="40">
        <v>130</v>
      </c>
      <c r="F13" s="6">
        <f t="shared" ref="F13:F57" si="1">E13*100/B13</f>
        <v>62.200956937799042</v>
      </c>
      <c r="G13" s="40">
        <v>8</v>
      </c>
      <c r="H13" s="6">
        <f t="shared" ref="H13:H57" si="2">G13*100/B13</f>
        <v>3.8277511961722488</v>
      </c>
      <c r="I13" s="40">
        <v>5</v>
      </c>
      <c r="J13" s="6">
        <f t="shared" ref="J13:J57" si="3">I13*100/B13</f>
        <v>2.3923444976076556</v>
      </c>
      <c r="K13" s="40">
        <v>2</v>
      </c>
      <c r="L13" s="6">
        <f t="shared" ref="L13:L57" si="4">K13*100/B13</f>
        <v>0.9569377990430622</v>
      </c>
      <c r="M13" s="40">
        <v>10</v>
      </c>
      <c r="N13" s="6">
        <f t="shared" ref="N13:N57" si="5">M13*100/B13</f>
        <v>4.7846889952153111</v>
      </c>
      <c r="O13" s="41"/>
      <c r="P13" s="19" t="s">
        <v>9</v>
      </c>
      <c r="Q13" s="50">
        <f>SUM(R13,T13,V13)</f>
        <v>1</v>
      </c>
      <c r="R13" s="13">
        <v>0</v>
      </c>
      <c r="S13" s="6">
        <f t="shared" ref="S13:S57" si="6">R13*100/Q13</f>
        <v>0</v>
      </c>
      <c r="T13" s="13">
        <v>1</v>
      </c>
      <c r="U13" s="6">
        <f>T13*100/Q13</f>
        <v>100</v>
      </c>
      <c r="V13" s="13">
        <v>0</v>
      </c>
      <c r="W13" s="6">
        <f t="shared" ref="W13:W57" si="7">V13*100/Q13</f>
        <v>0</v>
      </c>
      <c r="X13" s="13">
        <v>0</v>
      </c>
      <c r="Y13" s="6">
        <f t="shared" ref="Y13:Y57" si="8">X13*100/Q13</f>
        <v>0</v>
      </c>
      <c r="Z13" s="13">
        <v>0</v>
      </c>
      <c r="AA13" s="6">
        <f t="shared" ref="AA13:AA57" si="9">Z13*100/Q13</f>
        <v>0</v>
      </c>
      <c r="AB13" s="13">
        <v>0</v>
      </c>
      <c r="AC13" s="6">
        <f t="shared" ref="AC13:AC57" si="10">AB13*100/Q13</f>
        <v>0</v>
      </c>
      <c r="AD13" s="7"/>
    </row>
    <row r="14" spans="1:30" x14ac:dyDescent="0.3">
      <c r="A14" s="19" t="s">
        <v>10</v>
      </c>
      <c r="B14" s="39">
        <v>645</v>
      </c>
      <c r="C14" s="40">
        <v>15</v>
      </c>
      <c r="D14" s="6">
        <f t="shared" si="0"/>
        <v>2.3255813953488373</v>
      </c>
      <c r="E14" s="40">
        <v>170</v>
      </c>
      <c r="F14" s="6">
        <f t="shared" si="1"/>
        <v>26.356589147286822</v>
      </c>
      <c r="G14" s="40">
        <v>255</v>
      </c>
      <c r="H14" s="6">
        <f t="shared" si="2"/>
        <v>39.534883720930232</v>
      </c>
      <c r="I14" s="40">
        <v>109</v>
      </c>
      <c r="J14" s="6">
        <f t="shared" si="3"/>
        <v>16.899224806201552</v>
      </c>
      <c r="K14" s="40">
        <v>9</v>
      </c>
      <c r="L14" s="6">
        <f t="shared" si="4"/>
        <v>1.3953488372093024</v>
      </c>
      <c r="M14" s="40">
        <v>87</v>
      </c>
      <c r="N14" s="6">
        <f t="shared" si="5"/>
        <v>13.488372093023257</v>
      </c>
      <c r="O14" s="41"/>
      <c r="P14" s="19" t="s">
        <v>10</v>
      </c>
      <c r="Q14" s="50">
        <v>49</v>
      </c>
      <c r="R14" s="13">
        <v>7</v>
      </c>
      <c r="S14" s="6">
        <f t="shared" si="6"/>
        <v>14.285714285714286</v>
      </c>
      <c r="T14" s="13">
        <v>16</v>
      </c>
      <c r="U14" s="6">
        <f t="shared" ref="U14:U57" si="11">T14*100/Q14</f>
        <v>32.653061224489797</v>
      </c>
      <c r="V14" s="13">
        <v>22</v>
      </c>
      <c r="W14" s="6">
        <f t="shared" si="7"/>
        <v>44.897959183673471</v>
      </c>
      <c r="X14" s="13">
        <v>3</v>
      </c>
      <c r="Y14" s="6">
        <f t="shared" si="8"/>
        <v>6.1224489795918364</v>
      </c>
      <c r="Z14" s="13">
        <v>1</v>
      </c>
      <c r="AA14" s="6">
        <f t="shared" si="9"/>
        <v>2.0408163265306123</v>
      </c>
      <c r="AB14" s="13">
        <v>0</v>
      </c>
      <c r="AC14" s="6">
        <f t="shared" si="10"/>
        <v>0</v>
      </c>
      <c r="AD14" s="7"/>
    </row>
    <row r="15" spans="1:30" x14ac:dyDescent="0.3">
      <c r="A15" s="19" t="s">
        <v>11</v>
      </c>
      <c r="B15" s="42"/>
      <c r="C15" s="40"/>
      <c r="D15" s="6"/>
      <c r="E15" s="40"/>
      <c r="F15" s="6"/>
      <c r="G15" s="40"/>
      <c r="H15" s="6"/>
      <c r="I15" s="40"/>
      <c r="J15" s="6"/>
      <c r="K15" s="40"/>
      <c r="L15" s="6"/>
      <c r="M15" s="40"/>
      <c r="N15" s="6"/>
      <c r="O15" s="41"/>
      <c r="P15" s="19" t="s">
        <v>11</v>
      </c>
      <c r="Q15" s="50"/>
      <c r="R15" s="13"/>
      <c r="S15" s="6"/>
      <c r="T15" s="13"/>
      <c r="U15" s="6"/>
      <c r="V15" s="13"/>
      <c r="W15" s="6"/>
      <c r="X15" s="13"/>
      <c r="Y15" s="6"/>
      <c r="Z15" s="13"/>
      <c r="AA15" s="6"/>
      <c r="AB15" s="13"/>
      <c r="AC15" s="6"/>
      <c r="AD15" s="7"/>
    </row>
    <row r="16" spans="1:30" x14ac:dyDescent="0.3">
      <c r="A16" s="20" t="s">
        <v>12</v>
      </c>
      <c r="B16" s="39">
        <v>294</v>
      </c>
      <c r="C16" s="40">
        <v>45</v>
      </c>
      <c r="D16" s="6">
        <f t="shared" si="0"/>
        <v>15.306122448979592</v>
      </c>
      <c r="E16" s="40">
        <v>231</v>
      </c>
      <c r="F16" s="6">
        <f t="shared" si="1"/>
        <v>78.571428571428569</v>
      </c>
      <c r="G16" s="40">
        <v>15</v>
      </c>
      <c r="H16" s="6">
        <f t="shared" si="2"/>
        <v>5.1020408163265305</v>
      </c>
      <c r="I16" s="40">
        <v>3</v>
      </c>
      <c r="J16" s="6">
        <f t="shared" si="3"/>
        <v>1.0204081632653061</v>
      </c>
      <c r="K16" s="40">
        <v>0</v>
      </c>
      <c r="L16" s="6">
        <f t="shared" si="4"/>
        <v>0</v>
      </c>
      <c r="M16" s="40">
        <v>0</v>
      </c>
      <c r="N16" s="6">
        <f t="shared" si="5"/>
        <v>0</v>
      </c>
      <c r="O16" s="41"/>
      <c r="P16" s="20" t="s">
        <v>12</v>
      </c>
      <c r="Q16" s="50">
        <v>9</v>
      </c>
      <c r="R16" s="13">
        <v>3</v>
      </c>
      <c r="S16" s="6">
        <f t="shared" si="6"/>
        <v>33.333333333333336</v>
      </c>
      <c r="T16" s="13">
        <v>5</v>
      </c>
      <c r="U16" s="6">
        <f t="shared" si="11"/>
        <v>55.555555555555557</v>
      </c>
      <c r="V16" s="13">
        <v>1</v>
      </c>
      <c r="W16" s="6">
        <f t="shared" si="7"/>
        <v>11.111111111111111</v>
      </c>
      <c r="X16" s="13">
        <v>0</v>
      </c>
      <c r="Y16" s="6">
        <f t="shared" si="8"/>
        <v>0</v>
      </c>
      <c r="Z16" s="13">
        <v>0</v>
      </c>
      <c r="AA16" s="6">
        <f t="shared" si="9"/>
        <v>0</v>
      </c>
      <c r="AB16" s="13">
        <v>0</v>
      </c>
      <c r="AC16" s="6">
        <f t="shared" si="10"/>
        <v>0</v>
      </c>
      <c r="AD16" s="7"/>
    </row>
    <row r="17" spans="1:30" x14ac:dyDescent="0.3">
      <c r="A17" s="20" t="s">
        <v>13</v>
      </c>
      <c r="B17" s="39">
        <v>404</v>
      </c>
      <c r="C17" s="40">
        <v>71</v>
      </c>
      <c r="D17" s="6">
        <f t="shared" si="0"/>
        <v>17.574257425742573</v>
      </c>
      <c r="E17" s="40">
        <v>280</v>
      </c>
      <c r="F17" s="6">
        <f t="shared" si="1"/>
        <v>69.306930693069305</v>
      </c>
      <c r="G17" s="40">
        <v>37</v>
      </c>
      <c r="H17" s="6">
        <f t="shared" si="2"/>
        <v>9.1584158415841586</v>
      </c>
      <c r="I17" s="40">
        <v>16</v>
      </c>
      <c r="J17" s="6">
        <f t="shared" si="3"/>
        <v>3.9603960396039604</v>
      </c>
      <c r="K17" s="40">
        <v>0</v>
      </c>
      <c r="L17" s="6">
        <f t="shared" si="4"/>
        <v>0</v>
      </c>
      <c r="M17" s="40">
        <v>0</v>
      </c>
      <c r="N17" s="6">
        <f t="shared" si="5"/>
        <v>0</v>
      </c>
      <c r="O17" s="41"/>
      <c r="P17" s="20" t="s">
        <v>13</v>
      </c>
      <c r="Q17" s="50">
        <v>20</v>
      </c>
      <c r="R17" s="13">
        <v>0</v>
      </c>
      <c r="S17" s="6">
        <f t="shared" si="6"/>
        <v>0</v>
      </c>
      <c r="T17" s="13">
        <v>3</v>
      </c>
      <c r="U17" s="6">
        <f t="shared" si="11"/>
        <v>15</v>
      </c>
      <c r="V17" s="13">
        <v>5</v>
      </c>
      <c r="W17" s="6">
        <f t="shared" si="7"/>
        <v>25</v>
      </c>
      <c r="X17" s="13">
        <v>0</v>
      </c>
      <c r="Y17" s="6">
        <f t="shared" si="8"/>
        <v>0</v>
      </c>
      <c r="Z17" s="13">
        <v>0</v>
      </c>
      <c r="AA17" s="6">
        <f t="shared" si="9"/>
        <v>0</v>
      </c>
      <c r="AB17" s="13">
        <v>12</v>
      </c>
      <c r="AC17" s="6">
        <f t="shared" si="10"/>
        <v>60</v>
      </c>
      <c r="AD17" s="7"/>
    </row>
    <row r="18" spans="1:30" x14ac:dyDescent="0.3">
      <c r="A18" s="19" t="s">
        <v>14</v>
      </c>
      <c r="B18" s="39">
        <v>819</v>
      </c>
      <c r="C18" s="40">
        <v>88</v>
      </c>
      <c r="D18" s="6">
        <f t="shared" si="0"/>
        <v>10.744810744810744</v>
      </c>
      <c r="E18" s="40">
        <v>219</v>
      </c>
      <c r="F18" s="6">
        <f t="shared" si="1"/>
        <v>26.739926739926741</v>
      </c>
      <c r="G18" s="40">
        <v>202</v>
      </c>
      <c r="H18" s="6">
        <f t="shared" si="2"/>
        <v>24.664224664224665</v>
      </c>
      <c r="I18" s="40">
        <v>72</v>
      </c>
      <c r="J18" s="6">
        <f t="shared" si="3"/>
        <v>8.791208791208792</v>
      </c>
      <c r="K18" s="40">
        <v>13</v>
      </c>
      <c r="L18" s="6">
        <f t="shared" si="4"/>
        <v>1.5873015873015872</v>
      </c>
      <c r="M18" s="40">
        <v>225</v>
      </c>
      <c r="N18" s="6">
        <f t="shared" si="5"/>
        <v>27.472527472527471</v>
      </c>
      <c r="O18" s="41"/>
      <c r="P18" s="19" t="s">
        <v>14</v>
      </c>
      <c r="Q18" s="50">
        <v>11</v>
      </c>
      <c r="R18" s="13">
        <v>0</v>
      </c>
      <c r="S18" s="6">
        <f t="shared" si="6"/>
        <v>0</v>
      </c>
      <c r="T18" s="13">
        <v>5</v>
      </c>
      <c r="U18" s="6">
        <f t="shared" si="11"/>
        <v>45.454545454545453</v>
      </c>
      <c r="V18" s="13">
        <v>6</v>
      </c>
      <c r="W18" s="6">
        <f t="shared" si="7"/>
        <v>54.545454545454547</v>
      </c>
      <c r="X18" s="13">
        <v>0</v>
      </c>
      <c r="Y18" s="6">
        <f t="shared" si="8"/>
        <v>0</v>
      </c>
      <c r="Z18" s="13">
        <v>0</v>
      </c>
      <c r="AA18" s="6">
        <f t="shared" si="9"/>
        <v>0</v>
      </c>
      <c r="AB18" s="13">
        <v>0</v>
      </c>
      <c r="AC18" s="6">
        <f t="shared" si="10"/>
        <v>0</v>
      </c>
      <c r="AD18" s="7"/>
    </row>
    <row r="19" spans="1:30" x14ac:dyDescent="0.3">
      <c r="A19" s="19" t="s">
        <v>15</v>
      </c>
      <c r="B19" s="39">
        <v>414</v>
      </c>
      <c r="C19" s="40">
        <v>37</v>
      </c>
      <c r="D19" s="6">
        <f t="shared" si="0"/>
        <v>8.9371980676328509</v>
      </c>
      <c r="E19" s="40">
        <v>142</v>
      </c>
      <c r="F19" s="6">
        <f t="shared" si="1"/>
        <v>34.29951690821256</v>
      </c>
      <c r="G19" s="40">
        <v>111</v>
      </c>
      <c r="H19" s="6">
        <f t="shared" si="2"/>
        <v>26.811594202898551</v>
      </c>
      <c r="I19" s="40">
        <v>34</v>
      </c>
      <c r="J19" s="6">
        <f t="shared" si="3"/>
        <v>8.2125603864734291</v>
      </c>
      <c r="K19" s="40">
        <v>19</v>
      </c>
      <c r="L19" s="6">
        <f t="shared" si="4"/>
        <v>4.5893719806763285</v>
      </c>
      <c r="M19" s="40">
        <v>71</v>
      </c>
      <c r="N19" s="6">
        <f t="shared" si="5"/>
        <v>17.14975845410628</v>
      </c>
      <c r="O19" s="38"/>
      <c r="P19" s="19" t="s">
        <v>15</v>
      </c>
      <c r="Q19" s="50">
        <v>11</v>
      </c>
      <c r="R19" s="13">
        <v>0</v>
      </c>
      <c r="S19" s="6">
        <f t="shared" si="6"/>
        <v>0</v>
      </c>
      <c r="T19" s="13">
        <v>0</v>
      </c>
      <c r="U19" s="6">
        <f t="shared" si="11"/>
        <v>0</v>
      </c>
      <c r="V19" s="13">
        <v>0</v>
      </c>
      <c r="W19" s="6">
        <f t="shared" si="7"/>
        <v>0</v>
      </c>
      <c r="X19" s="13">
        <v>0</v>
      </c>
      <c r="Y19" s="6">
        <f t="shared" si="8"/>
        <v>0</v>
      </c>
      <c r="Z19" s="13">
        <v>0</v>
      </c>
      <c r="AA19" s="6">
        <f t="shared" si="9"/>
        <v>0</v>
      </c>
      <c r="AB19" s="13">
        <v>11</v>
      </c>
      <c r="AC19" s="6">
        <f t="shared" si="10"/>
        <v>100</v>
      </c>
      <c r="AD19" s="7"/>
    </row>
    <row r="20" spans="1:30" x14ac:dyDescent="0.3">
      <c r="A20" s="19" t="s">
        <v>16</v>
      </c>
      <c r="B20" s="39">
        <v>182</v>
      </c>
      <c r="C20" s="40">
        <v>2</v>
      </c>
      <c r="D20" s="6">
        <f t="shared" si="0"/>
        <v>1.098901098901099</v>
      </c>
      <c r="E20" s="40">
        <v>134</v>
      </c>
      <c r="F20" s="6">
        <f t="shared" si="1"/>
        <v>73.626373626373621</v>
      </c>
      <c r="G20" s="40">
        <v>33</v>
      </c>
      <c r="H20" s="6">
        <f t="shared" si="2"/>
        <v>18.131868131868131</v>
      </c>
      <c r="I20" s="40">
        <v>13</v>
      </c>
      <c r="J20" s="6">
        <f t="shared" si="3"/>
        <v>7.1428571428571432</v>
      </c>
      <c r="K20" s="40">
        <v>0</v>
      </c>
      <c r="L20" s="6">
        <f t="shared" si="4"/>
        <v>0</v>
      </c>
      <c r="M20" s="40">
        <v>0</v>
      </c>
      <c r="N20" s="6">
        <f t="shared" si="5"/>
        <v>0</v>
      </c>
      <c r="O20" s="38"/>
      <c r="P20" s="19" t="s">
        <v>16</v>
      </c>
      <c r="Q20" s="50">
        <v>6</v>
      </c>
      <c r="R20" s="13">
        <v>0</v>
      </c>
      <c r="S20" s="6">
        <f t="shared" si="6"/>
        <v>0</v>
      </c>
      <c r="T20" s="13">
        <v>0</v>
      </c>
      <c r="U20" s="6">
        <f t="shared" si="11"/>
        <v>0</v>
      </c>
      <c r="V20" s="13">
        <v>0</v>
      </c>
      <c r="W20" s="6">
        <f t="shared" si="7"/>
        <v>0</v>
      </c>
      <c r="X20" s="13">
        <v>0</v>
      </c>
      <c r="Y20" s="6">
        <f t="shared" si="8"/>
        <v>0</v>
      </c>
      <c r="Z20" s="13">
        <v>0</v>
      </c>
      <c r="AA20" s="6">
        <f t="shared" si="9"/>
        <v>0</v>
      </c>
      <c r="AB20" s="13">
        <v>6</v>
      </c>
      <c r="AC20" s="6">
        <f t="shared" si="10"/>
        <v>100</v>
      </c>
      <c r="AD20" s="7"/>
    </row>
    <row r="21" spans="1:30" x14ac:dyDescent="0.3">
      <c r="A21" s="19" t="s">
        <v>17</v>
      </c>
      <c r="B21" s="39">
        <v>726</v>
      </c>
      <c r="C21" s="40">
        <v>0</v>
      </c>
      <c r="D21" s="6">
        <f t="shared" si="0"/>
        <v>0</v>
      </c>
      <c r="E21" s="40">
        <v>208</v>
      </c>
      <c r="F21" s="6">
        <f t="shared" si="1"/>
        <v>28.650137741046834</v>
      </c>
      <c r="G21" s="40">
        <v>233</v>
      </c>
      <c r="H21" s="6">
        <f t="shared" si="2"/>
        <v>32.093663911845731</v>
      </c>
      <c r="I21" s="40">
        <v>211</v>
      </c>
      <c r="J21" s="6">
        <f t="shared" si="3"/>
        <v>29.0633608815427</v>
      </c>
      <c r="K21" s="40">
        <v>74</v>
      </c>
      <c r="L21" s="6">
        <f t="shared" si="4"/>
        <v>10.192837465564738</v>
      </c>
      <c r="M21" s="40">
        <v>0</v>
      </c>
      <c r="N21" s="6">
        <f t="shared" si="5"/>
        <v>0</v>
      </c>
      <c r="O21" s="38"/>
      <c r="P21" s="19" t="s">
        <v>17</v>
      </c>
      <c r="Q21" s="50">
        <v>5</v>
      </c>
      <c r="R21" s="13">
        <v>0</v>
      </c>
      <c r="S21" s="6">
        <f t="shared" si="6"/>
        <v>0</v>
      </c>
      <c r="T21" s="13">
        <v>3</v>
      </c>
      <c r="U21" s="6">
        <f t="shared" si="11"/>
        <v>60</v>
      </c>
      <c r="V21" s="13">
        <v>2</v>
      </c>
      <c r="W21" s="6">
        <f t="shared" si="7"/>
        <v>40</v>
      </c>
      <c r="X21" s="13">
        <v>0</v>
      </c>
      <c r="Y21" s="6">
        <f t="shared" si="8"/>
        <v>0</v>
      </c>
      <c r="Z21" s="13">
        <v>0</v>
      </c>
      <c r="AA21" s="6">
        <f t="shared" si="9"/>
        <v>0</v>
      </c>
      <c r="AB21" s="13">
        <v>0</v>
      </c>
      <c r="AC21" s="6">
        <f t="shared" si="10"/>
        <v>0</v>
      </c>
      <c r="AD21" s="7"/>
    </row>
    <row r="22" spans="1:30" x14ac:dyDescent="0.3">
      <c r="A22" s="19" t="s">
        <v>18</v>
      </c>
      <c r="B22" s="39">
        <v>818</v>
      </c>
      <c r="C22" s="40">
        <v>38</v>
      </c>
      <c r="D22" s="6">
        <f>C22*100/B22</f>
        <v>4.6454767726161368</v>
      </c>
      <c r="E22" s="40">
        <v>246</v>
      </c>
      <c r="F22" s="6">
        <f t="shared" si="1"/>
        <v>30.073349633251834</v>
      </c>
      <c r="G22" s="40">
        <v>289</v>
      </c>
      <c r="H22" s="6">
        <f t="shared" si="2"/>
        <v>35.330073349633253</v>
      </c>
      <c r="I22" s="40">
        <v>167</v>
      </c>
      <c r="J22" s="6">
        <f t="shared" si="3"/>
        <v>20.415647921760392</v>
      </c>
      <c r="K22" s="40">
        <v>62</v>
      </c>
      <c r="L22" s="6">
        <f t="shared" si="4"/>
        <v>7.5794621026894866</v>
      </c>
      <c r="M22" s="40">
        <v>16</v>
      </c>
      <c r="N22" s="6">
        <f t="shared" si="5"/>
        <v>1.9559902200488997</v>
      </c>
      <c r="O22" s="38"/>
      <c r="P22" s="19" t="s">
        <v>18</v>
      </c>
      <c r="Q22" s="50">
        <v>31</v>
      </c>
      <c r="R22" s="13">
        <v>0</v>
      </c>
      <c r="S22" s="6">
        <f t="shared" si="6"/>
        <v>0</v>
      </c>
      <c r="T22" s="13">
        <v>1</v>
      </c>
      <c r="U22" s="6">
        <f t="shared" si="11"/>
        <v>3.225806451612903</v>
      </c>
      <c r="V22" s="13">
        <v>28</v>
      </c>
      <c r="W22" s="6">
        <f t="shared" si="7"/>
        <v>90.322580645161295</v>
      </c>
      <c r="X22" s="13">
        <v>1</v>
      </c>
      <c r="Y22" s="6">
        <f t="shared" si="8"/>
        <v>3.225806451612903</v>
      </c>
      <c r="Z22" s="13">
        <v>0</v>
      </c>
      <c r="AA22" s="6">
        <f t="shared" si="9"/>
        <v>0</v>
      </c>
      <c r="AB22" s="13">
        <v>1</v>
      </c>
      <c r="AC22" s="6">
        <f t="shared" si="10"/>
        <v>3.225806451612903</v>
      </c>
      <c r="AD22" s="7"/>
    </row>
    <row r="23" spans="1:30" x14ac:dyDescent="0.3">
      <c r="A23" s="19" t="s">
        <v>19</v>
      </c>
      <c r="B23" s="39">
        <v>138</v>
      </c>
      <c r="C23" s="40">
        <v>6</v>
      </c>
      <c r="D23" s="6">
        <f t="shared" si="0"/>
        <v>4.3478260869565215</v>
      </c>
      <c r="E23" s="40">
        <v>41</v>
      </c>
      <c r="F23" s="6">
        <f t="shared" si="1"/>
        <v>29.710144927536231</v>
      </c>
      <c r="G23" s="40">
        <v>76</v>
      </c>
      <c r="H23" s="6">
        <f t="shared" si="2"/>
        <v>55.072463768115945</v>
      </c>
      <c r="I23" s="40">
        <v>4</v>
      </c>
      <c r="J23" s="6">
        <f t="shared" si="3"/>
        <v>2.8985507246376812</v>
      </c>
      <c r="K23" s="40">
        <v>4</v>
      </c>
      <c r="L23" s="6">
        <f t="shared" si="4"/>
        <v>2.8985507246376812</v>
      </c>
      <c r="M23" s="40">
        <v>7</v>
      </c>
      <c r="N23" s="6">
        <f t="shared" si="5"/>
        <v>5.0724637681159424</v>
      </c>
      <c r="O23" s="38"/>
      <c r="P23" s="19" t="s">
        <v>19</v>
      </c>
      <c r="Q23" s="50">
        <v>9</v>
      </c>
      <c r="R23" s="13">
        <v>0</v>
      </c>
      <c r="S23" s="6">
        <f t="shared" si="6"/>
        <v>0</v>
      </c>
      <c r="T23" s="13">
        <v>1</v>
      </c>
      <c r="U23" s="6">
        <f t="shared" si="11"/>
        <v>11.111111111111111</v>
      </c>
      <c r="V23" s="13">
        <v>7</v>
      </c>
      <c r="W23" s="6">
        <f t="shared" si="7"/>
        <v>77.777777777777771</v>
      </c>
      <c r="X23" s="13">
        <v>0</v>
      </c>
      <c r="Y23" s="6">
        <f t="shared" si="8"/>
        <v>0</v>
      </c>
      <c r="Z23" s="13">
        <v>0</v>
      </c>
      <c r="AA23" s="6">
        <f t="shared" si="9"/>
        <v>0</v>
      </c>
      <c r="AB23" s="13">
        <v>1</v>
      </c>
      <c r="AC23" s="6">
        <f t="shared" si="10"/>
        <v>11.111111111111111</v>
      </c>
      <c r="AD23" s="7"/>
    </row>
    <row r="24" spans="1:30" x14ac:dyDescent="0.3">
      <c r="A24" s="19" t="s">
        <v>20</v>
      </c>
      <c r="B24" s="39">
        <v>183</v>
      </c>
      <c r="C24" s="40">
        <v>0</v>
      </c>
      <c r="D24" s="6">
        <f t="shared" si="0"/>
        <v>0</v>
      </c>
      <c r="E24" s="40">
        <v>72</v>
      </c>
      <c r="F24" s="6">
        <f t="shared" si="1"/>
        <v>39.344262295081968</v>
      </c>
      <c r="G24" s="40">
        <v>62</v>
      </c>
      <c r="H24" s="6">
        <f t="shared" si="2"/>
        <v>33.879781420765028</v>
      </c>
      <c r="I24" s="40">
        <v>47</v>
      </c>
      <c r="J24" s="6">
        <f t="shared" si="3"/>
        <v>25.683060109289617</v>
      </c>
      <c r="K24" s="40">
        <v>2</v>
      </c>
      <c r="L24" s="6">
        <f t="shared" si="4"/>
        <v>1.0928961748633881</v>
      </c>
      <c r="M24" s="40">
        <v>0</v>
      </c>
      <c r="N24" s="6">
        <f t="shared" si="5"/>
        <v>0</v>
      </c>
      <c r="O24" s="38"/>
      <c r="P24" s="19" t="s">
        <v>20</v>
      </c>
      <c r="Q24" s="50">
        <v>7</v>
      </c>
      <c r="R24" s="13">
        <v>0</v>
      </c>
      <c r="S24" s="6">
        <f t="shared" si="6"/>
        <v>0</v>
      </c>
      <c r="T24" s="13">
        <v>0</v>
      </c>
      <c r="U24" s="6">
        <f t="shared" si="11"/>
        <v>0</v>
      </c>
      <c r="V24" s="13">
        <v>5</v>
      </c>
      <c r="W24" s="6">
        <f t="shared" si="7"/>
        <v>71.428571428571431</v>
      </c>
      <c r="X24" s="13">
        <v>0</v>
      </c>
      <c r="Y24" s="6">
        <f t="shared" si="8"/>
        <v>0</v>
      </c>
      <c r="Z24" s="13">
        <v>0</v>
      </c>
      <c r="AA24" s="6">
        <f t="shared" si="9"/>
        <v>0</v>
      </c>
      <c r="AB24" s="13">
        <v>2</v>
      </c>
      <c r="AC24" s="6">
        <f t="shared" si="10"/>
        <v>28.571428571428573</v>
      </c>
      <c r="AD24" s="7"/>
    </row>
    <row r="25" spans="1:30" x14ac:dyDescent="0.3">
      <c r="A25" s="19" t="s">
        <v>21</v>
      </c>
      <c r="B25" s="39">
        <v>184</v>
      </c>
      <c r="C25" s="40">
        <v>7</v>
      </c>
      <c r="D25" s="6">
        <f t="shared" si="0"/>
        <v>3.8043478260869565</v>
      </c>
      <c r="E25" s="40">
        <v>63</v>
      </c>
      <c r="F25" s="6">
        <f t="shared" si="1"/>
        <v>34.239130434782609</v>
      </c>
      <c r="G25" s="40">
        <v>61</v>
      </c>
      <c r="H25" s="6">
        <f t="shared" si="2"/>
        <v>33.152173913043477</v>
      </c>
      <c r="I25" s="40">
        <v>39</v>
      </c>
      <c r="J25" s="6">
        <f t="shared" si="3"/>
        <v>21.195652173913043</v>
      </c>
      <c r="K25" s="40">
        <v>14</v>
      </c>
      <c r="L25" s="6">
        <f t="shared" si="4"/>
        <v>7.6086956521739131</v>
      </c>
      <c r="M25" s="40">
        <v>0</v>
      </c>
      <c r="N25" s="6">
        <f t="shared" si="5"/>
        <v>0</v>
      </c>
      <c r="O25" s="38"/>
      <c r="P25" s="19" t="s">
        <v>21</v>
      </c>
      <c r="Q25" s="50">
        <v>17</v>
      </c>
      <c r="R25" s="13">
        <v>0</v>
      </c>
      <c r="S25" s="6">
        <f t="shared" si="6"/>
        <v>0</v>
      </c>
      <c r="T25" s="13">
        <v>6</v>
      </c>
      <c r="U25" s="6">
        <f t="shared" si="11"/>
        <v>35.294117647058826</v>
      </c>
      <c r="V25" s="13">
        <v>6</v>
      </c>
      <c r="W25" s="6">
        <f t="shared" si="7"/>
        <v>35.294117647058826</v>
      </c>
      <c r="X25" s="13">
        <v>3</v>
      </c>
      <c r="Y25" s="6">
        <f t="shared" si="8"/>
        <v>17.647058823529413</v>
      </c>
      <c r="Z25" s="13">
        <v>1</v>
      </c>
      <c r="AA25" s="6">
        <f t="shared" si="9"/>
        <v>5.882352941176471</v>
      </c>
      <c r="AB25" s="13">
        <v>1</v>
      </c>
      <c r="AC25" s="6">
        <f t="shared" si="10"/>
        <v>5.882352941176471</v>
      </c>
      <c r="AD25" s="7"/>
    </row>
    <row r="26" spans="1:30" x14ac:dyDescent="0.3">
      <c r="A26" s="19" t="s">
        <v>22</v>
      </c>
      <c r="B26" s="39">
        <v>107</v>
      </c>
      <c r="C26" s="40">
        <v>2</v>
      </c>
      <c r="D26" s="6">
        <f t="shared" si="0"/>
        <v>1.8691588785046729</v>
      </c>
      <c r="E26" s="40">
        <v>40</v>
      </c>
      <c r="F26" s="6">
        <f t="shared" si="1"/>
        <v>37.383177570093459</v>
      </c>
      <c r="G26" s="40">
        <v>33</v>
      </c>
      <c r="H26" s="6">
        <f t="shared" si="2"/>
        <v>30.841121495327101</v>
      </c>
      <c r="I26" s="40">
        <v>25</v>
      </c>
      <c r="J26" s="6">
        <f t="shared" si="3"/>
        <v>23.364485981308412</v>
      </c>
      <c r="K26" s="40">
        <v>7</v>
      </c>
      <c r="L26" s="6">
        <f t="shared" si="4"/>
        <v>6.5420560747663554</v>
      </c>
      <c r="M26" s="40">
        <v>0</v>
      </c>
      <c r="N26" s="6">
        <f t="shared" si="5"/>
        <v>0</v>
      </c>
      <c r="O26" s="38"/>
      <c r="P26" s="19" t="s">
        <v>22</v>
      </c>
      <c r="Q26" s="50">
        <v>6</v>
      </c>
      <c r="R26" s="13">
        <v>0</v>
      </c>
      <c r="S26" s="6">
        <f t="shared" si="6"/>
        <v>0</v>
      </c>
      <c r="T26" s="13">
        <v>1</v>
      </c>
      <c r="U26" s="6">
        <f t="shared" si="11"/>
        <v>16.666666666666668</v>
      </c>
      <c r="V26" s="13">
        <v>5</v>
      </c>
      <c r="W26" s="6">
        <f t="shared" si="7"/>
        <v>83.333333333333329</v>
      </c>
      <c r="X26" s="13">
        <v>0</v>
      </c>
      <c r="Y26" s="6">
        <f t="shared" si="8"/>
        <v>0</v>
      </c>
      <c r="Z26" s="13">
        <v>0</v>
      </c>
      <c r="AA26" s="6">
        <f t="shared" si="9"/>
        <v>0</v>
      </c>
      <c r="AB26" s="13">
        <v>0</v>
      </c>
      <c r="AC26" s="6">
        <f t="shared" si="10"/>
        <v>0</v>
      </c>
      <c r="AD26" s="7"/>
    </row>
    <row r="27" spans="1:30" x14ac:dyDescent="0.3">
      <c r="A27" s="19" t="s">
        <v>23</v>
      </c>
      <c r="B27" s="39">
        <v>13</v>
      </c>
      <c r="C27" s="40">
        <v>0</v>
      </c>
      <c r="D27" s="6">
        <f t="shared" si="0"/>
        <v>0</v>
      </c>
      <c r="E27" s="40">
        <v>8</v>
      </c>
      <c r="F27" s="6">
        <f t="shared" si="1"/>
        <v>61.53846153846154</v>
      </c>
      <c r="G27" s="40">
        <v>5</v>
      </c>
      <c r="H27" s="6">
        <f t="shared" si="2"/>
        <v>38.46153846153846</v>
      </c>
      <c r="I27" s="40">
        <v>0</v>
      </c>
      <c r="J27" s="6">
        <f t="shared" si="3"/>
        <v>0</v>
      </c>
      <c r="K27" s="40">
        <v>0</v>
      </c>
      <c r="L27" s="6">
        <f t="shared" si="4"/>
        <v>0</v>
      </c>
      <c r="M27" s="40">
        <v>0</v>
      </c>
      <c r="N27" s="6">
        <f t="shared" si="5"/>
        <v>0</v>
      </c>
      <c r="O27" s="38"/>
      <c r="P27" s="19" t="s">
        <v>23</v>
      </c>
      <c r="Q27" s="50">
        <v>3</v>
      </c>
      <c r="R27" s="13">
        <v>0</v>
      </c>
      <c r="S27" s="6">
        <f t="shared" si="6"/>
        <v>0</v>
      </c>
      <c r="T27" s="13">
        <v>1</v>
      </c>
      <c r="U27" s="6">
        <f t="shared" si="11"/>
        <v>33.333333333333336</v>
      </c>
      <c r="V27" s="13">
        <v>1</v>
      </c>
      <c r="W27" s="6">
        <f t="shared" si="7"/>
        <v>33.333333333333336</v>
      </c>
      <c r="X27" s="13">
        <v>0</v>
      </c>
      <c r="Y27" s="6">
        <f t="shared" si="8"/>
        <v>0</v>
      </c>
      <c r="Z27" s="13">
        <v>0</v>
      </c>
      <c r="AA27" s="6">
        <f t="shared" si="9"/>
        <v>0</v>
      </c>
      <c r="AB27" s="13">
        <v>1</v>
      </c>
      <c r="AC27" s="6">
        <f t="shared" si="10"/>
        <v>33.333333333333336</v>
      </c>
      <c r="AD27" s="7"/>
    </row>
    <row r="28" spans="1:30" x14ac:dyDescent="0.3">
      <c r="A28" s="19" t="s">
        <v>24</v>
      </c>
      <c r="B28" s="39">
        <v>254</v>
      </c>
      <c r="C28" s="40">
        <v>2</v>
      </c>
      <c r="D28" s="6">
        <f t="shared" si="0"/>
        <v>0.78740157480314965</v>
      </c>
      <c r="E28" s="40">
        <v>87</v>
      </c>
      <c r="F28" s="6">
        <f t="shared" si="1"/>
        <v>34.251968503937007</v>
      </c>
      <c r="G28" s="40">
        <v>88</v>
      </c>
      <c r="H28" s="6">
        <f t="shared" si="2"/>
        <v>34.645669291338585</v>
      </c>
      <c r="I28" s="40">
        <v>49</v>
      </c>
      <c r="J28" s="6">
        <f t="shared" si="3"/>
        <v>19.291338582677167</v>
      </c>
      <c r="K28" s="40">
        <v>11</v>
      </c>
      <c r="L28" s="6">
        <f t="shared" si="4"/>
        <v>4.3307086614173231</v>
      </c>
      <c r="M28" s="40">
        <v>17</v>
      </c>
      <c r="N28" s="6">
        <f t="shared" si="5"/>
        <v>6.6929133858267713</v>
      </c>
      <c r="O28" s="38"/>
      <c r="P28" s="19" t="s">
        <v>24</v>
      </c>
      <c r="Q28" s="50">
        <v>20</v>
      </c>
      <c r="R28" s="13">
        <v>0</v>
      </c>
      <c r="S28" s="6">
        <f t="shared" si="6"/>
        <v>0</v>
      </c>
      <c r="T28" s="13">
        <v>4</v>
      </c>
      <c r="U28" s="6">
        <f t="shared" si="11"/>
        <v>20</v>
      </c>
      <c r="V28" s="13">
        <v>1</v>
      </c>
      <c r="W28" s="6">
        <f t="shared" si="7"/>
        <v>5</v>
      </c>
      <c r="X28" s="13">
        <v>0</v>
      </c>
      <c r="Y28" s="6">
        <f t="shared" si="8"/>
        <v>0</v>
      </c>
      <c r="Z28" s="13">
        <v>0</v>
      </c>
      <c r="AA28" s="6">
        <f t="shared" si="9"/>
        <v>0</v>
      </c>
      <c r="AB28" s="13">
        <v>15</v>
      </c>
      <c r="AC28" s="6">
        <f t="shared" si="10"/>
        <v>75</v>
      </c>
      <c r="AD28" s="7"/>
    </row>
    <row r="29" spans="1:30" x14ac:dyDescent="0.3">
      <c r="A29" s="19" t="s">
        <v>25</v>
      </c>
      <c r="B29" s="39">
        <v>41</v>
      </c>
      <c r="C29" s="40">
        <v>0</v>
      </c>
      <c r="D29" s="6">
        <f t="shared" si="0"/>
        <v>0</v>
      </c>
      <c r="E29" s="40">
        <v>4</v>
      </c>
      <c r="F29" s="6">
        <f t="shared" si="1"/>
        <v>9.7560975609756095</v>
      </c>
      <c r="G29" s="40">
        <v>9</v>
      </c>
      <c r="H29" s="6">
        <f t="shared" si="2"/>
        <v>21.951219512195124</v>
      </c>
      <c r="I29" s="40">
        <v>21</v>
      </c>
      <c r="J29" s="6">
        <f t="shared" si="3"/>
        <v>51.219512195121951</v>
      </c>
      <c r="K29" s="40">
        <v>4</v>
      </c>
      <c r="L29" s="6">
        <f t="shared" si="4"/>
        <v>9.7560975609756095</v>
      </c>
      <c r="M29" s="40">
        <v>3</v>
      </c>
      <c r="N29" s="6">
        <f t="shared" si="5"/>
        <v>7.3170731707317076</v>
      </c>
      <c r="O29" s="38"/>
      <c r="P29" s="19" t="s">
        <v>25</v>
      </c>
      <c r="Q29" s="50">
        <v>6</v>
      </c>
      <c r="R29" s="13">
        <v>0</v>
      </c>
      <c r="S29" s="6">
        <f t="shared" si="6"/>
        <v>0</v>
      </c>
      <c r="T29" s="13">
        <v>3</v>
      </c>
      <c r="U29" s="6">
        <f t="shared" si="11"/>
        <v>50</v>
      </c>
      <c r="V29" s="13">
        <v>3</v>
      </c>
      <c r="W29" s="6">
        <f t="shared" si="7"/>
        <v>50</v>
      </c>
      <c r="X29" s="13">
        <v>0</v>
      </c>
      <c r="Y29" s="6">
        <f t="shared" si="8"/>
        <v>0</v>
      </c>
      <c r="Z29" s="13">
        <v>0</v>
      </c>
      <c r="AA29" s="6">
        <f t="shared" si="9"/>
        <v>0</v>
      </c>
      <c r="AB29" s="13">
        <v>0</v>
      </c>
      <c r="AC29" s="6">
        <f t="shared" si="10"/>
        <v>0</v>
      </c>
      <c r="AD29" s="7"/>
    </row>
    <row r="30" spans="1:30" x14ac:dyDescent="0.3">
      <c r="A30" s="19" t="s">
        <v>26</v>
      </c>
      <c r="B30" s="39">
        <v>89</v>
      </c>
      <c r="C30" s="40">
        <v>1</v>
      </c>
      <c r="D30" s="6">
        <f t="shared" si="0"/>
        <v>1.1235955056179776</v>
      </c>
      <c r="E30" s="40">
        <v>6</v>
      </c>
      <c r="F30" s="6">
        <f t="shared" si="1"/>
        <v>6.7415730337078648</v>
      </c>
      <c r="G30" s="40">
        <v>16</v>
      </c>
      <c r="H30" s="6">
        <f t="shared" si="2"/>
        <v>17.977528089887642</v>
      </c>
      <c r="I30" s="40">
        <v>9</v>
      </c>
      <c r="J30" s="6">
        <f t="shared" si="3"/>
        <v>10.112359550561798</v>
      </c>
      <c r="K30" s="40">
        <v>1</v>
      </c>
      <c r="L30" s="6">
        <f t="shared" si="4"/>
        <v>1.1235955056179776</v>
      </c>
      <c r="M30" s="40">
        <v>56</v>
      </c>
      <c r="N30" s="6">
        <f t="shared" si="5"/>
        <v>62.921348314606739</v>
      </c>
      <c r="O30" s="38"/>
      <c r="P30" s="19" t="s">
        <v>26</v>
      </c>
      <c r="Q30" s="50">
        <v>27</v>
      </c>
      <c r="R30" s="13">
        <v>0</v>
      </c>
      <c r="S30" s="6">
        <f t="shared" si="6"/>
        <v>0</v>
      </c>
      <c r="T30" s="13">
        <v>2</v>
      </c>
      <c r="U30" s="6">
        <f>T30*100/Q30</f>
        <v>7.4074074074074074</v>
      </c>
      <c r="V30" s="13">
        <v>1</v>
      </c>
      <c r="W30" s="6">
        <f t="shared" si="7"/>
        <v>3.7037037037037037</v>
      </c>
      <c r="X30" s="13">
        <v>0</v>
      </c>
      <c r="Y30" s="6">
        <f t="shared" si="8"/>
        <v>0</v>
      </c>
      <c r="Z30" s="13">
        <v>0</v>
      </c>
      <c r="AA30" s="6">
        <f t="shared" si="9"/>
        <v>0</v>
      </c>
      <c r="AB30" s="13">
        <v>24</v>
      </c>
      <c r="AC30" s="6">
        <f t="shared" si="10"/>
        <v>88.888888888888886</v>
      </c>
      <c r="AD30" s="7"/>
    </row>
    <row r="31" spans="1:30" x14ac:dyDescent="0.3">
      <c r="A31" s="19" t="s">
        <v>27</v>
      </c>
      <c r="B31" s="39">
        <v>380</v>
      </c>
      <c r="C31" s="40">
        <v>0</v>
      </c>
      <c r="D31" s="6">
        <f t="shared" si="0"/>
        <v>0</v>
      </c>
      <c r="E31" s="40">
        <v>0</v>
      </c>
      <c r="F31" s="6">
        <f t="shared" si="1"/>
        <v>0</v>
      </c>
      <c r="G31" s="40">
        <v>0</v>
      </c>
      <c r="H31" s="6">
        <f t="shared" si="2"/>
        <v>0</v>
      </c>
      <c r="I31" s="40">
        <v>0</v>
      </c>
      <c r="J31" s="6">
        <f t="shared" si="3"/>
        <v>0</v>
      </c>
      <c r="K31" s="40">
        <v>0</v>
      </c>
      <c r="L31" s="6">
        <f t="shared" si="4"/>
        <v>0</v>
      </c>
      <c r="M31" s="40">
        <v>380</v>
      </c>
      <c r="N31" s="6">
        <f t="shared" si="5"/>
        <v>100</v>
      </c>
      <c r="O31" s="38"/>
      <c r="P31" s="19" t="s">
        <v>27</v>
      </c>
      <c r="Q31" s="50">
        <v>7</v>
      </c>
      <c r="R31" s="13">
        <v>0</v>
      </c>
      <c r="S31" s="6">
        <f t="shared" si="6"/>
        <v>0</v>
      </c>
      <c r="T31" s="13">
        <v>0</v>
      </c>
      <c r="U31" s="6">
        <f t="shared" si="11"/>
        <v>0</v>
      </c>
      <c r="V31" s="13">
        <v>0</v>
      </c>
      <c r="W31" s="6">
        <f t="shared" si="7"/>
        <v>0</v>
      </c>
      <c r="X31" s="13">
        <v>0</v>
      </c>
      <c r="Y31" s="6">
        <f t="shared" si="8"/>
        <v>0</v>
      </c>
      <c r="Z31" s="13">
        <v>0</v>
      </c>
      <c r="AA31" s="6">
        <f t="shared" si="9"/>
        <v>0</v>
      </c>
      <c r="AB31" s="13">
        <v>7</v>
      </c>
      <c r="AC31" s="6">
        <f t="shared" si="10"/>
        <v>100</v>
      </c>
      <c r="AD31" s="7"/>
    </row>
    <row r="32" spans="1:30" x14ac:dyDescent="0.3">
      <c r="A32" s="19" t="s">
        <v>28</v>
      </c>
      <c r="B32" s="39">
        <v>256</v>
      </c>
      <c r="C32" s="40">
        <v>0</v>
      </c>
      <c r="D32" s="6">
        <f t="shared" si="0"/>
        <v>0</v>
      </c>
      <c r="E32" s="40">
        <v>10</v>
      </c>
      <c r="F32" s="6">
        <f t="shared" si="1"/>
        <v>3.90625</v>
      </c>
      <c r="G32" s="40">
        <v>93</v>
      </c>
      <c r="H32" s="6">
        <f t="shared" si="2"/>
        <v>36.328125</v>
      </c>
      <c r="I32" s="40">
        <v>8</v>
      </c>
      <c r="J32" s="6">
        <f t="shared" si="3"/>
        <v>3.125</v>
      </c>
      <c r="K32" s="40">
        <v>1</v>
      </c>
      <c r="L32" s="6">
        <f t="shared" si="4"/>
        <v>0.390625</v>
      </c>
      <c r="M32" s="40">
        <v>144</v>
      </c>
      <c r="N32" s="6">
        <f t="shared" si="5"/>
        <v>56.25</v>
      </c>
      <c r="O32" s="38"/>
      <c r="P32" s="19" t="s">
        <v>28</v>
      </c>
      <c r="Q32" s="50">
        <v>32</v>
      </c>
      <c r="R32" s="13">
        <v>0</v>
      </c>
      <c r="S32" s="6">
        <f t="shared" si="6"/>
        <v>0</v>
      </c>
      <c r="T32" s="13">
        <v>0</v>
      </c>
      <c r="U32" s="6">
        <f t="shared" si="11"/>
        <v>0</v>
      </c>
      <c r="V32" s="13">
        <v>5</v>
      </c>
      <c r="W32" s="6">
        <f t="shared" si="7"/>
        <v>15.625</v>
      </c>
      <c r="X32" s="13">
        <v>0</v>
      </c>
      <c r="Y32" s="6">
        <f t="shared" si="8"/>
        <v>0</v>
      </c>
      <c r="Z32" s="13">
        <v>0</v>
      </c>
      <c r="AA32" s="6">
        <f t="shared" si="9"/>
        <v>0</v>
      </c>
      <c r="AB32" s="13">
        <v>27</v>
      </c>
      <c r="AC32" s="6">
        <f t="shared" si="10"/>
        <v>84.375</v>
      </c>
      <c r="AD32" s="7"/>
    </row>
    <row r="33" spans="1:30" x14ac:dyDescent="0.3">
      <c r="A33" s="19" t="s">
        <v>29</v>
      </c>
      <c r="B33" s="39">
        <v>726</v>
      </c>
      <c r="C33" s="40">
        <v>0</v>
      </c>
      <c r="D33" s="6">
        <f t="shared" si="0"/>
        <v>0</v>
      </c>
      <c r="E33" s="40">
        <v>402</v>
      </c>
      <c r="F33" s="6">
        <f t="shared" si="1"/>
        <v>55.371900826446279</v>
      </c>
      <c r="G33" s="40">
        <v>71</v>
      </c>
      <c r="H33" s="6">
        <f t="shared" si="2"/>
        <v>9.7796143250688701</v>
      </c>
      <c r="I33" s="40">
        <v>30</v>
      </c>
      <c r="J33" s="6">
        <f t="shared" si="3"/>
        <v>4.1322314049586772</v>
      </c>
      <c r="K33" s="40">
        <v>4</v>
      </c>
      <c r="L33" s="6">
        <f t="shared" si="4"/>
        <v>0.55096418732782371</v>
      </c>
      <c r="M33" s="40">
        <v>219</v>
      </c>
      <c r="N33" s="6">
        <f t="shared" si="5"/>
        <v>30.165289256198346</v>
      </c>
      <c r="O33" s="38"/>
      <c r="P33" s="19" t="s">
        <v>29</v>
      </c>
      <c r="Q33" s="50">
        <v>32</v>
      </c>
      <c r="R33" s="13">
        <v>0</v>
      </c>
      <c r="S33" s="6">
        <f t="shared" si="6"/>
        <v>0</v>
      </c>
      <c r="T33" s="13">
        <v>3</v>
      </c>
      <c r="U33" s="6">
        <f t="shared" si="11"/>
        <v>9.375</v>
      </c>
      <c r="V33" s="13">
        <v>18</v>
      </c>
      <c r="W33" s="6">
        <f t="shared" si="7"/>
        <v>56.25</v>
      </c>
      <c r="X33" s="13">
        <v>1</v>
      </c>
      <c r="Y33" s="6">
        <f t="shared" si="8"/>
        <v>3.125</v>
      </c>
      <c r="Z33" s="13">
        <v>0</v>
      </c>
      <c r="AA33" s="6">
        <f t="shared" si="9"/>
        <v>0</v>
      </c>
      <c r="AB33" s="13">
        <v>10</v>
      </c>
      <c r="AC33" s="6">
        <f t="shared" si="10"/>
        <v>31.25</v>
      </c>
      <c r="AD33" s="7"/>
    </row>
    <row r="34" spans="1:30" s="14" customFormat="1" x14ac:dyDescent="0.3">
      <c r="A34" s="19" t="s">
        <v>30</v>
      </c>
      <c r="B34" s="43">
        <v>24</v>
      </c>
      <c r="C34" s="44">
        <v>0</v>
      </c>
      <c r="D34" s="6">
        <f t="shared" si="0"/>
        <v>0</v>
      </c>
      <c r="E34" s="44">
        <v>9</v>
      </c>
      <c r="F34" s="6">
        <f t="shared" si="1"/>
        <v>37.5</v>
      </c>
      <c r="G34" s="44">
        <v>9</v>
      </c>
      <c r="H34" s="6">
        <f t="shared" si="2"/>
        <v>37.5</v>
      </c>
      <c r="I34" s="44">
        <v>6</v>
      </c>
      <c r="J34" s="6">
        <f t="shared" si="3"/>
        <v>25</v>
      </c>
      <c r="K34" s="44">
        <v>0</v>
      </c>
      <c r="L34" s="6">
        <f t="shared" si="4"/>
        <v>0</v>
      </c>
      <c r="M34" s="44">
        <v>0</v>
      </c>
      <c r="N34" s="6">
        <f t="shared" si="5"/>
        <v>0</v>
      </c>
      <c r="O34" s="45"/>
      <c r="P34" s="19" t="s">
        <v>31</v>
      </c>
      <c r="Q34" s="50">
        <v>4</v>
      </c>
      <c r="R34" s="13">
        <v>0</v>
      </c>
      <c r="S34" s="6">
        <f t="shared" si="6"/>
        <v>0</v>
      </c>
      <c r="T34" s="13">
        <v>2</v>
      </c>
      <c r="U34" s="6">
        <f t="shared" si="11"/>
        <v>50</v>
      </c>
      <c r="V34" s="13">
        <v>1</v>
      </c>
      <c r="W34" s="6">
        <f t="shared" si="7"/>
        <v>25</v>
      </c>
      <c r="X34" s="13">
        <v>0</v>
      </c>
      <c r="Y34" s="6">
        <f t="shared" si="8"/>
        <v>0</v>
      </c>
      <c r="Z34" s="13">
        <v>0</v>
      </c>
      <c r="AA34" s="6">
        <f t="shared" si="9"/>
        <v>0</v>
      </c>
      <c r="AB34" s="13">
        <v>1</v>
      </c>
      <c r="AC34" s="6">
        <f t="shared" si="10"/>
        <v>25</v>
      </c>
      <c r="AD34" s="7"/>
    </row>
    <row r="35" spans="1:30" x14ac:dyDescent="0.3">
      <c r="A35" s="21" t="s">
        <v>32</v>
      </c>
      <c r="B35" s="5">
        <f>SUM(B12:B34)</f>
        <v>7493</v>
      </c>
      <c r="C35" s="8">
        <f>SUM(C12:C34)</f>
        <v>369</v>
      </c>
      <c r="D35" s="9">
        <f>C35*100/B35</f>
        <v>4.9245962898705455</v>
      </c>
      <c r="E35" s="8">
        <f>SUM(E12:E34)</f>
        <v>2827</v>
      </c>
      <c r="F35" s="9">
        <f>E35*100/B35</f>
        <v>37.728546643533967</v>
      </c>
      <c r="G35" s="10">
        <f>SUM(G12:G34)</f>
        <v>1934</v>
      </c>
      <c r="H35" s="9">
        <f t="shared" si="2"/>
        <v>25.810756706259177</v>
      </c>
      <c r="I35" s="8">
        <f>SUM(I12:I34)</f>
        <v>899</v>
      </c>
      <c r="J35" s="9">
        <f t="shared" si="3"/>
        <v>11.99786467369545</v>
      </c>
      <c r="K35" s="10">
        <f>SUM(K12:K34)</f>
        <v>229</v>
      </c>
      <c r="L35" s="9">
        <f t="shared" si="4"/>
        <v>3.0561857733884961</v>
      </c>
      <c r="M35" s="8">
        <f>SUM(M12:M34)</f>
        <v>1235</v>
      </c>
      <c r="N35" s="9">
        <f t="shared" si="5"/>
        <v>16.482049913252368</v>
      </c>
      <c r="O35" s="46"/>
      <c r="P35" s="21" t="s">
        <v>32</v>
      </c>
      <c r="Q35" s="51">
        <f>SUM(Q12:Q34)</f>
        <v>347</v>
      </c>
      <c r="R35" s="11">
        <f>SUM(R12:R34)</f>
        <v>10</v>
      </c>
      <c r="S35" s="6">
        <f t="shared" si="6"/>
        <v>2.8818443804034581</v>
      </c>
      <c r="T35" s="11">
        <f>SUM(T12:T34)</f>
        <v>60</v>
      </c>
      <c r="U35" s="6">
        <f t="shared" si="11"/>
        <v>17.291066282420751</v>
      </c>
      <c r="V35" s="11">
        <f>SUM(V12:V34)</f>
        <v>124</v>
      </c>
      <c r="W35" s="6">
        <f t="shared" si="7"/>
        <v>35.73487031700288</v>
      </c>
      <c r="X35" s="11">
        <f>SUM(X12:X34)</f>
        <v>8</v>
      </c>
      <c r="Y35" s="6">
        <f t="shared" si="8"/>
        <v>2.3054755043227666</v>
      </c>
      <c r="Z35" s="11">
        <f>SUM(Z12:Z34)</f>
        <v>2</v>
      </c>
      <c r="AA35" s="6">
        <f t="shared" si="9"/>
        <v>0.57636887608069165</v>
      </c>
      <c r="AB35" s="11">
        <f>SUM(AB12:AB34)</f>
        <v>143</v>
      </c>
      <c r="AC35" s="6">
        <f t="shared" si="10"/>
        <v>41.210374639769455</v>
      </c>
      <c r="AD35" s="7"/>
    </row>
    <row r="36" spans="1:30" x14ac:dyDescent="0.3">
      <c r="A36" s="22" t="s">
        <v>33</v>
      </c>
      <c r="B36" s="42">
        <f>SUM(B12,B13,B14,B16,B17,B18,B19,B20,B21,B34)</f>
        <v>4304</v>
      </c>
      <c r="C36" s="13">
        <f>SUM(C12:C21,C34)</f>
        <v>313</v>
      </c>
      <c r="D36" s="6">
        <f t="shared" ref="D36:D57" si="12">C36*100/B36</f>
        <v>7.2723048327137549</v>
      </c>
      <c r="E36" s="13">
        <f>SUM(E12:E21,E34)</f>
        <v>1848</v>
      </c>
      <c r="F36" s="6">
        <f t="shared" si="1"/>
        <v>42.936802973977699</v>
      </c>
      <c r="G36" s="13">
        <f>SUM(G12:G21,G34)</f>
        <v>1131</v>
      </c>
      <c r="H36" s="6">
        <f t="shared" si="2"/>
        <v>26.277881040892193</v>
      </c>
      <c r="I36" s="13">
        <f>SUM(I12:I21,I34)</f>
        <v>500</v>
      </c>
      <c r="J36" s="6">
        <f t="shared" si="3"/>
        <v>11.617100371747211</v>
      </c>
      <c r="K36" s="13">
        <f>SUM(K12:K21)</f>
        <v>119</v>
      </c>
      <c r="L36" s="6">
        <f t="shared" si="4"/>
        <v>2.7648698884758365</v>
      </c>
      <c r="M36" s="13">
        <f>SUM(M12:M21)</f>
        <v>393</v>
      </c>
      <c r="N36" s="6">
        <f t="shared" si="5"/>
        <v>9.1310408921933082</v>
      </c>
      <c r="O36" s="46"/>
      <c r="P36" s="22" t="s">
        <v>33</v>
      </c>
      <c r="Q36" s="50">
        <f>SUM(Q12:Q21)</f>
        <v>146</v>
      </c>
      <c r="R36" s="12">
        <f>SUM(R12:R21)</f>
        <v>10</v>
      </c>
      <c r="S36" s="6">
        <f t="shared" si="6"/>
        <v>6.8493150684931505</v>
      </c>
      <c r="T36" s="12">
        <f>SUM(T12:T21)</f>
        <v>36</v>
      </c>
      <c r="U36" s="6">
        <f t="shared" si="11"/>
        <v>24.657534246575342</v>
      </c>
      <c r="V36" s="12">
        <f>SUM(V12:V21)</f>
        <v>43</v>
      </c>
      <c r="W36" s="6">
        <f t="shared" si="7"/>
        <v>29.452054794520549</v>
      </c>
      <c r="X36" s="12">
        <f>SUM(X12:X21)</f>
        <v>3</v>
      </c>
      <c r="Y36" s="6">
        <f t="shared" si="8"/>
        <v>2.0547945205479454</v>
      </c>
      <c r="Z36" s="12">
        <f>SUM(Z12:Z21)</f>
        <v>1</v>
      </c>
      <c r="AA36" s="6">
        <f t="shared" si="9"/>
        <v>0.68493150684931503</v>
      </c>
      <c r="AB36" s="12">
        <f>SUM(AB12:AB21)</f>
        <v>53</v>
      </c>
      <c r="AC36" s="6">
        <f t="shared" si="10"/>
        <v>36.301369863013697</v>
      </c>
      <c r="AD36" s="7"/>
    </row>
    <row r="37" spans="1:30" x14ac:dyDescent="0.3">
      <c r="A37" s="22" t="s">
        <v>34</v>
      </c>
      <c r="B37" s="42">
        <f>SUM(B12,B13,B14,B20)</f>
        <v>1623</v>
      </c>
      <c r="C37" s="12">
        <f>SUM(C12,C13,C14,C20)</f>
        <v>72</v>
      </c>
      <c r="D37" s="6">
        <f t="shared" si="12"/>
        <v>4.4362292051756009</v>
      </c>
      <c r="E37" s="12">
        <f>SUM(E12:E14,E20)</f>
        <v>759</v>
      </c>
      <c r="F37" s="6">
        <f t="shared" si="1"/>
        <v>46.765249537892792</v>
      </c>
      <c r="G37" s="12">
        <f>SUM(G12:G14,G20)</f>
        <v>524</v>
      </c>
      <c r="H37" s="6">
        <f t="shared" si="2"/>
        <v>32.285890326555759</v>
      </c>
      <c r="I37" s="12">
        <f>SUM(I12:I14,I20)</f>
        <v>158</v>
      </c>
      <c r="J37" s="6">
        <f t="shared" si="3"/>
        <v>9.7350585335797906</v>
      </c>
      <c r="K37" s="12">
        <f>SUM(K12:K14,K20)</f>
        <v>13</v>
      </c>
      <c r="L37" s="6">
        <f t="shared" si="4"/>
        <v>0.80098582871226121</v>
      </c>
      <c r="M37" s="12">
        <f>SUM(M12:M14,M20)</f>
        <v>97</v>
      </c>
      <c r="N37" s="6">
        <f t="shared" si="5"/>
        <v>5.9765865680837953</v>
      </c>
      <c r="O37" s="46"/>
      <c r="P37" s="22" t="s">
        <v>34</v>
      </c>
      <c r="Q37" s="52">
        <f>SUM(Q12,Q13,Q14,Q20)</f>
        <v>90</v>
      </c>
      <c r="R37" s="12">
        <f>SUM(R12:R14,R20)</f>
        <v>7</v>
      </c>
      <c r="S37" s="6">
        <f t="shared" si="6"/>
        <v>7.7777777777777777</v>
      </c>
      <c r="T37" s="12">
        <f>SUM(T12:T14,T20)</f>
        <v>20</v>
      </c>
      <c r="U37" s="6">
        <f t="shared" si="11"/>
        <v>22.222222222222221</v>
      </c>
      <c r="V37" s="12">
        <f>SUM(V12:V14,V20)</f>
        <v>29</v>
      </c>
      <c r="W37" s="6">
        <f t="shared" si="7"/>
        <v>32.222222222222221</v>
      </c>
      <c r="X37" s="12">
        <f>SUM(X12:X14,X20)</f>
        <v>3</v>
      </c>
      <c r="Y37" s="6">
        <f t="shared" si="8"/>
        <v>3.3333333333333335</v>
      </c>
      <c r="Z37" s="12">
        <f>SUM(Z12:Z14,Z20)</f>
        <v>1</v>
      </c>
      <c r="AA37" s="6">
        <f t="shared" si="9"/>
        <v>1.1111111111111112</v>
      </c>
      <c r="AB37" s="12">
        <f>SUM(AB12:AB14,AB20)</f>
        <v>30</v>
      </c>
      <c r="AC37" s="6">
        <f t="shared" si="10"/>
        <v>33.333333333333336</v>
      </c>
      <c r="AD37" s="7"/>
    </row>
    <row r="38" spans="1:30" x14ac:dyDescent="0.3">
      <c r="A38" s="22" t="s">
        <v>35</v>
      </c>
      <c r="B38" s="42">
        <f>SUM(B16,B17,B18,B19,B21)</f>
        <v>2657</v>
      </c>
      <c r="C38" s="12">
        <f>SUM(C16:C19,C21)</f>
        <v>241</v>
      </c>
      <c r="D38" s="6">
        <f t="shared" si="12"/>
        <v>9.0703801279638689</v>
      </c>
      <c r="E38" s="12">
        <f>SUM(E16:E18,E19,E21)</f>
        <v>1080</v>
      </c>
      <c r="F38" s="6">
        <f t="shared" si="1"/>
        <v>40.647346631539328</v>
      </c>
      <c r="G38" s="12">
        <f>SUM(G16:G19,G21)</f>
        <v>598</v>
      </c>
      <c r="H38" s="6">
        <f t="shared" si="2"/>
        <v>22.50658637561159</v>
      </c>
      <c r="I38" s="12">
        <f>SUM(I16:I19,I21)</f>
        <v>336</v>
      </c>
      <c r="J38" s="6">
        <f t="shared" si="3"/>
        <v>12.645841174256681</v>
      </c>
      <c r="K38" s="12">
        <f>SUM(K16:K19,K21)</f>
        <v>106</v>
      </c>
      <c r="L38" s="6">
        <f t="shared" si="4"/>
        <v>3.9894617990214529</v>
      </c>
      <c r="M38" s="12">
        <f>SUM(M16:M19,M21)</f>
        <v>296</v>
      </c>
      <c r="N38" s="6">
        <f t="shared" si="5"/>
        <v>11.140383891607076</v>
      </c>
      <c r="O38" s="46"/>
      <c r="P38" s="22" t="s">
        <v>35</v>
      </c>
      <c r="Q38" s="50">
        <f>SUM(Q16,Q17,Q18,Q19,Q21)</f>
        <v>56</v>
      </c>
      <c r="R38" s="12">
        <f>SUM(R16:R19,R21)</f>
        <v>3</v>
      </c>
      <c r="S38" s="6">
        <f t="shared" si="6"/>
        <v>5.3571428571428568</v>
      </c>
      <c r="T38" s="12">
        <f>SUM(T16:T19,T21)</f>
        <v>16</v>
      </c>
      <c r="U38" s="6">
        <f t="shared" si="11"/>
        <v>28.571428571428573</v>
      </c>
      <c r="V38" s="12">
        <f>SUM(V16:V19,V21)</f>
        <v>14</v>
      </c>
      <c r="W38" s="6">
        <f t="shared" si="7"/>
        <v>25</v>
      </c>
      <c r="X38" s="12">
        <f>SUM(X16:X19,X21)</f>
        <v>0</v>
      </c>
      <c r="Y38" s="6">
        <f t="shared" si="8"/>
        <v>0</v>
      </c>
      <c r="Z38" s="12">
        <f>SUM(Z16:Z19,Z21)</f>
        <v>0</v>
      </c>
      <c r="AA38" s="6">
        <f t="shared" si="9"/>
        <v>0</v>
      </c>
      <c r="AB38" s="12">
        <f>SUM(AB16:AB19,AB21)</f>
        <v>23</v>
      </c>
      <c r="AC38" s="6">
        <f t="shared" si="10"/>
        <v>41.071428571428569</v>
      </c>
      <c r="AD38" s="7"/>
    </row>
    <row r="39" spans="1:30" x14ac:dyDescent="0.3">
      <c r="A39" s="19" t="s">
        <v>30</v>
      </c>
      <c r="B39" s="43">
        <v>24</v>
      </c>
      <c r="C39" s="44">
        <v>0</v>
      </c>
      <c r="D39" s="6">
        <f t="shared" si="12"/>
        <v>0</v>
      </c>
      <c r="E39" s="44">
        <v>9</v>
      </c>
      <c r="F39" s="6">
        <f t="shared" ref="F39" si="13">E39*100/B39</f>
        <v>37.5</v>
      </c>
      <c r="G39" s="44">
        <v>9</v>
      </c>
      <c r="H39" s="6">
        <f t="shared" ref="H39" si="14">G39*100/B39</f>
        <v>37.5</v>
      </c>
      <c r="I39" s="44">
        <v>6</v>
      </c>
      <c r="J39" s="6">
        <f t="shared" ref="J39" si="15">I39*100/B39</f>
        <v>25</v>
      </c>
      <c r="K39" s="44">
        <v>0</v>
      </c>
      <c r="L39" s="6">
        <f t="shared" ref="L39" si="16">K39*100/B39</f>
        <v>0</v>
      </c>
      <c r="M39" s="44">
        <v>0</v>
      </c>
      <c r="N39" s="6">
        <f t="shared" ref="N39" si="17">M39*100/B39</f>
        <v>0</v>
      </c>
      <c r="O39" s="46"/>
      <c r="P39" s="19" t="s">
        <v>36</v>
      </c>
      <c r="Q39" s="50">
        <f>SUM(Q22,Q23,Q24,Q25)</f>
        <v>64</v>
      </c>
      <c r="R39" s="12">
        <f>SUM(R22:R25)</f>
        <v>0</v>
      </c>
      <c r="S39" s="6">
        <f>R39*100/Q39</f>
        <v>0</v>
      </c>
      <c r="T39" s="12">
        <f>SUM(T22:T25)</f>
        <v>8</v>
      </c>
      <c r="U39" s="6">
        <f>T39*100/Q39</f>
        <v>12.5</v>
      </c>
      <c r="V39" s="12">
        <f>SUM(V22:V25)</f>
        <v>46</v>
      </c>
      <c r="W39" s="6">
        <f>V39*100/Q39</f>
        <v>71.875</v>
      </c>
      <c r="X39" s="12">
        <f>SUM(X22:X25)</f>
        <v>4</v>
      </c>
      <c r="Y39" s="6">
        <f>X39*100/Q39</f>
        <v>6.25</v>
      </c>
      <c r="Z39" s="12">
        <f>SUM(Z22:Z25)</f>
        <v>1</v>
      </c>
      <c r="AA39" s="6">
        <f>Z39*100/Q39</f>
        <v>1.5625</v>
      </c>
      <c r="AB39" s="12">
        <f>SUM(AB22:AB25)</f>
        <v>5</v>
      </c>
      <c r="AC39" s="6">
        <f>AB39*100/Q39</f>
        <v>7.8125</v>
      </c>
      <c r="AD39" s="7"/>
    </row>
    <row r="40" spans="1:30" x14ac:dyDescent="0.3">
      <c r="A40" s="22" t="s">
        <v>36</v>
      </c>
      <c r="B40" s="42">
        <f>SUM([1]SC!C16,[1]SC!C17,[1]SC!C18,[1]SC!C19)</f>
        <v>1323</v>
      </c>
      <c r="C40" s="12">
        <f>SUM(C22:C25)</f>
        <v>51</v>
      </c>
      <c r="D40" s="6">
        <f t="shared" si="12"/>
        <v>3.8548752834467122</v>
      </c>
      <c r="E40" s="12">
        <f>SUM(E22:E25)</f>
        <v>422</v>
      </c>
      <c r="F40" s="6">
        <f t="shared" si="1"/>
        <v>31.897203325774754</v>
      </c>
      <c r="G40" s="12">
        <f>SUM(G22:G25)</f>
        <v>488</v>
      </c>
      <c r="H40" s="6">
        <f t="shared" si="2"/>
        <v>36.885865457294031</v>
      </c>
      <c r="I40" s="12">
        <f>SUM(I22:I25)</f>
        <v>257</v>
      </c>
      <c r="J40" s="6">
        <f t="shared" si="3"/>
        <v>19.425547996976569</v>
      </c>
      <c r="K40" s="12">
        <f>SUM(K22:K25)</f>
        <v>82</v>
      </c>
      <c r="L40" s="6">
        <f t="shared" si="4"/>
        <v>6.1980347694633409</v>
      </c>
      <c r="M40" s="12">
        <f>SUM(M22:M25)</f>
        <v>23</v>
      </c>
      <c r="N40" s="6">
        <f t="shared" si="5"/>
        <v>1.7384731670445956</v>
      </c>
      <c r="O40" s="46"/>
      <c r="P40" s="22" t="s">
        <v>37</v>
      </c>
      <c r="Q40" s="50">
        <f>SUM(Q12:Q25)</f>
        <v>210</v>
      </c>
      <c r="R40" s="13">
        <f>SUM(R12:R25)</f>
        <v>10</v>
      </c>
      <c r="S40" s="6">
        <f>R40*100/Q40</f>
        <v>4.7619047619047619</v>
      </c>
      <c r="T40" s="13">
        <f>SUM(T12:T25)</f>
        <v>44</v>
      </c>
      <c r="U40" s="6">
        <f>T40*100/Q40</f>
        <v>20.952380952380953</v>
      </c>
      <c r="V40" s="13">
        <f>SUM(V12:V25)</f>
        <v>89</v>
      </c>
      <c r="W40" s="6">
        <f>V40*100/Q40</f>
        <v>42.38095238095238</v>
      </c>
      <c r="X40" s="13">
        <f>SUM(X12:X25)</f>
        <v>7</v>
      </c>
      <c r="Y40" s="6">
        <f>X40*100/Q40</f>
        <v>3.3333333333333335</v>
      </c>
      <c r="Z40" s="13">
        <f>SUM(Z12:Z25)</f>
        <v>2</v>
      </c>
      <c r="AA40" s="6">
        <f>Z40*100/Q40</f>
        <v>0.95238095238095233</v>
      </c>
      <c r="AB40" s="13">
        <f>SUM(AB12:AB25)</f>
        <v>58</v>
      </c>
      <c r="AC40" s="6">
        <f>AB40*100/Q40</f>
        <v>27.61904761904762</v>
      </c>
      <c r="AD40" s="7"/>
    </row>
    <row r="41" spans="1:30" s="14" customFormat="1" x14ac:dyDescent="0.3">
      <c r="A41" s="19" t="s">
        <v>37</v>
      </c>
      <c r="B41" s="42">
        <f>SUM(B12,B13,[1]SC!C8,[1]SC!C10,[1]SC!C11,[1]SC!C12,[1]SC!C13,[1]SC!C14,[1]SC!C15,[1]SC!C16,[1]SC!C17,[1]SC!C18,[1]SC!C19,B34)</f>
        <v>5627</v>
      </c>
      <c r="C41" s="13">
        <f>SUM(C12:C25,C34)</f>
        <v>364</v>
      </c>
      <c r="D41" s="6">
        <f t="shared" si="12"/>
        <v>6.4688110893904387</v>
      </c>
      <c r="E41" s="13">
        <f>SUM(E12:E25,E34)</f>
        <v>2270</v>
      </c>
      <c r="F41" s="6">
        <f t="shared" si="1"/>
        <v>40.341212013506308</v>
      </c>
      <c r="G41" s="13">
        <f>SUM(G12:G25,G34)</f>
        <v>1619</v>
      </c>
      <c r="H41" s="6">
        <f t="shared" si="2"/>
        <v>28.771992180558023</v>
      </c>
      <c r="I41" s="13">
        <f>SUM(I12:I25,I34)</f>
        <v>757</v>
      </c>
      <c r="J41" s="6">
        <f t="shared" si="3"/>
        <v>13.452994490847699</v>
      </c>
      <c r="K41" s="13">
        <f>SUM(K12:K25,K34)</f>
        <v>201</v>
      </c>
      <c r="L41" s="6">
        <f t="shared" si="4"/>
        <v>3.5720632663941712</v>
      </c>
      <c r="M41" s="13">
        <f>SUM(M12:M25,M34)</f>
        <v>416</v>
      </c>
      <c r="N41" s="6">
        <f t="shared" si="5"/>
        <v>7.3929269593033586</v>
      </c>
      <c r="O41" s="47"/>
      <c r="P41" s="19" t="s">
        <v>38</v>
      </c>
      <c r="Q41" s="50">
        <f>SUM(Q26:Q33)</f>
        <v>133</v>
      </c>
      <c r="R41" s="12">
        <f>SUM(R26:R33)</f>
        <v>0</v>
      </c>
      <c r="S41" s="6">
        <f>R41*100/Q41</f>
        <v>0</v>
      </c>
      <c r="T41" s="12">
        <f>SUM(T26:T33)</f>
        <v>14</v>
      </c>
      <c r="U41" s="6">
        <f>T41*100/Q41</f>
        <v>10.526315789473685</v>
      </c>
      <c r="V41" s="12">
        <f>SUM(V26:V33)</f>
        <v>34</v>
      </c>
      <c r="W41" s="6">
        <f>V41*100/Q41</f>
        <v>25.563909774436091</v>
      </c>
      <c r="X41" s="12">
        <f>SUM(X26:X33)</f>
        <v>1</v>
      </c>
      <c r="Y41" s="6">
        <f>X41*100/Q41</f>
        <v>0.75187969924812026</v>
      </c>
      <c r="Z41" s="12">
        <f>SUM(Z26:Z33)</f>
        <v>0</v>
      </c>
      <c r="AA41" s="6">
        <f>Z41*100/Q41</f>
        <v>0</v>
      </c>
      <c r="AB41" s="12">
        <f>SUM(AB26:AB33)</f>
        <v>84</v>
      </c>
      <c r="AC41" s="6">
        <f>AB41*100/Q41</f>
        <v>63.157894736842103</v>
      </c>
      <c r="AD41" s="7"/>
    </row>
    <row r="42" spans="1:30" x14ac:dyDescent="0.3">
      <c r="A42" s="22" t="s">
        <v>38</v>
      </c>
      <c r="B42" s="42">
        <f>SUM(B26,B27,B28,B29,B30,B31,B32,B33)</f>
        <v>1866</v>
      </c>
      <c r="C42" s="12">
        <f>SUM(C26:C33)</f>
        <v>5</v>
      </c>
      <c r="D42" s="6">
        <f t="shared" si="12"/>
        <v>0.26795284030010719</v>
      </c>
      <c r="E42" s="12">
        <f>SUM(E26:E33)</f>
        <v>557</v>
      </c>
      <c r="F42" s="6">
        <f t="shared" si="1"/>
        <v>29.84994640943194</v>
      </c>
      <c r="G42" s="12">
        <f>SUM(G26:G33)</f>
        <v>315</v>
      </c>
      <c r="H42" s="6">
        <f t="shared" si="2"/>
        <v>16.881028938906752</v>
      </c>
      <c r="I42" s="12">
        <f>SUM(I26:I33)</f>
        <v>142</v>
      </c>
      <c r="J42" s="6">
        <f t="shared" si="3"/>
        <v>7.609860664523044</v>
      </c>
      <c r="K42" s="12">
        <f>SUM(K26:K33)</f>
        <v>28</v>
      </c>
      <c r="L42" s="6">
        <f t="shared" si="4"/>
        <v>1.5005359056806002</v>
      </c>
      <c r="M42" s="12">
        <f>SUM(M26:M33)</f>
        <v>819</v>
      </c>
      <c r="N42" s="6">
        <f t="shared" si="5"/>
        <v>43.89067524115756</v>
      </c>
      <c r="O42" s="46"/>
      <c r="P42" s="22" t="s">
        <v>39</v>
      </c>
      <c r="Q42" s="50">
        <f>SUM(Q26:Q31)</f>
        <v>69</v>
      </c>
      <c r="R42" s="12">
        <f>SUM(R26:R31)</f>
        <v>0</v>
      </c>
      <c r="S42" s="6">
        <f>R42*100/Q42</f>
        <v>0</v>
      </c>
      <c r="T42" s="12">
        <f>SUM(T26:T31)</f>
        <v>11</v>
      </c>
      <c r="U42" s="6">
        <f>T42*100/Q42</f>
        <v>15.942028985507246</v>
      </c>
      <c r="V42" s="12">
        <f>SUM(V26:V31)</f>
        <v>11</v>
      </c>
      <c r="W42" s="6">
        <f>V42*100/Q42</f>
        <v>15.942028985507246</v>
      </c>
      <c r="X42" s="12">
        <f>SUM(X26:X31)</f>
        <v>0</v>
      </c>
      <c r="Y42" s="6">
        <f>X42*100/Q42</f>
        <v>0</v>
      </c>
      <c r="Z42" s="12">
        <f>SUM(Z26:Z31)</f>
        <v>0</v>
      </c>
      <c r="AA42" s="6">
        <f>Z42*100/Q42</f>
        <v>0</v>
      </c>
      <c r="AB42" s="12">
        <f>SUM(AB26:AB31)</f>
        <v>47</v>
      </c>
      <c r="AC42" s="6">
        <f>AB42*100/Q42</f>
        <v>68.115942028985501</v>
      </c>
      <c r="AD42" s="7"/>
    </row>
    <row r="43" spans="1:30" x14ac:dyDescent="0.3">
      <c r="A43" s="22" t="s">
        <v>39</v>
      </c>
      <c r="B43" s="42">
        <f>SUM(B26,B27,B28,B29,B30,B31)</f>
        <v>884</v>
      </c>
      <c r="C43" s="12">
        <f>SUM(C26:C31)</f>
        <v>5</v>
      </c>
      <c r="D43" s="6">
        <f t="shared" si="12"/>
        <v>0.56561085972850678</v>
      </c>
      <c r="E43" s="12">
        <f>SUM(E26:E31)</f>
        <v>145</v>
      </c>
      <c r="F43" s="6">
        <f t="shared" si="1"/>
        <v>16.402714932126695</v>
      </c>
      <c r="G43" s="12">
        <f>SUM(G26:G31)</f>
        <v>151</v>
      </c>
      <c r="H43" s="6">
        <f t="shared" si="2"/>
        <v>17.081447963800905</v>
      </c>
      <c r="I43" s="12">
        <f>SUM(I26:I31)</f>
        <v>104</v>
      </c>
      <c r="J43" s="6">
        <f t="shared" si="3"/>
        <v>11.764705882352942</v>
      </c>
      <c r="K43" s="12">
        <f>SUM(K26:K31)</f>
        <v>23</v>
      </c>
      <c r="L43" s="6">
        <f t="shared" si="4"/>
        <v>2.6018099547511313</v>
      </c>
      <c r="M43" s="12">
        <f>SUM(M26:M31)</f>
        <v>456</v>
      </c>
      <c r="N43" s="6">
        <f t="shared" si="5"/>
        <v>51.58371040723982</v>
      </c>
      <c r="O43" s="46"/>
      <c r="P43" s="22" t="s">
        <v>40</v>
      </c>
      <c r="Q43" s="50">
        <f>SUM(Q32,Q33)</f>
        <v>64</v>
      </c>
      <c r="R43" s="12">
        <f>SUM(R32:R33)</f>
        <v>0</v>
      </c>
      <c r="S43" s="6">
        <f>R43*100/Q43</f>
        <v>0</v>
      </c>
      <c r="T43" s="12">
        <f>SUM(T32:T33)</f>
        <v>3</v>
      </c>
      <c r="U43" s="6">
        <f>T43*100/Q43</f>
        <v>4.6875</v>
      </c>
      <c r="V43" s="12">
        <f>SUM(V32:V33)</f>
        <v>23</v>
      </c>
      <c r="W43" s="6">
        <f>V43*100/Q43</f>
        <v>35.9375</v>
      </c>
      <c r="X43" s="12">
        <f>SUM(X32:X33)</f>
        <v>1</v>
      </c>
      <c r="Y43" s="6">
        <f>X43*100/Q43</f>
        <v>1.5625</v>
      </c>
      <c r="Z43" s="12">
        <f>SUM(Z32:Z33)</f>
        <v>0</v>
      </c>
      <c r="AA43" s="6">
        <f>Z43*100/Q43</f>
        <v>0</v>
      </c>
      <c r="AB43" s="12">
        <f>SUM(AB32:AB33)</f>
        <v>37</v>
      </c>
      <c r="AC43" s="6">
        <f>AB43*100/Q43</f>
        <v>57.8125</v>
      </c>
      <c r="AD43" s="7"/>
    </row>
    <row r="44" spans="1:30" x14ac:dyDescent="0.3">
      <c r="A44" s="22" t="s">
        <v>40</v>
      </c>
      <c r="B44" s="42">
        <f>SUM(B32,B33)</f>
        <v>982</v>
      </c>
      <c r="C44" s="12">
        <f>SUM(C32:C33)</f>
        <v>0</v>
      </c>
      <c r="D44" s="6">
        <f t="shared" si="12"/>
        <v>0</v>
      </c>
      <c r="E44" s="12">
        <f>SUM(E32:E33)</f>
        <v>412</v>
      </c>
      <c r="F44" s="6">
        <f t="shared" si="1"/>
        <v>41.955193482688394</v>
      </c>
      <c r="G44" s="12">
        <f>SUM(G32:G33)</f>
        <v>164</v>
      </c>
      <c r="H44" s="6">
        <f t="shared" si="2"/>
        <v>16.700610997963341</v>
      </c>
      <c r="I44" s="12">
        <f>SUM(I32:I33)</f>
        <v>38</v>
      </c>
      <c r="J44" s="6">
        <f t="shared" si="3"/>
        <v>3.8696537678207741</v>
      </c>
      <c r="K44" s="12">
        <f>SUM(K32:K33)</f>
        <v>5</v>
      </c>
      <c r="L44" s="6">
        <f t="shared" si="4"/>
        <v>0.50916496945010181</v>
      </c>
      <c r="M44" s="12">
        <f>SUM(M32:M33)</f>
        <v>363</v>
      </c>
      <c r="N44" s="6">
        <f t="shared" si="5"/>
        <v>36.965376782077392</v>
      </c>
      <c r="O44" s="46"/>
      <c r="P44" s="22" t="s">
        <v>31</v>
      </c>
      <c r="Q44" s="50">
        <v>4</v>
      </c>
      <c r="R44" s="13">
        <v>0</v>
      </c>
      <c r="S44" s="6">
        <f t="shared" ref="S44" si="18">R44*100/Q44</f>
        <v>0</v>
      </c>
      <c r="T44" s="13">
        <v>2</v>
      </c>
      <c r="U44" s="6">
        <f t="shared" ref="U44" si="19">T44*100/Q44</f>
        <v>50</v>
      </c>
      <c r="V44" s="13">
        <v>1</v>
      </c>
      <c r="W44" s="6">
        <f t="shared" ref="W44" si="20">V44*100/Q44</f>
        <v>25</v>
      </c>
      <c r="X44" s="13">
        <v>0</v>
      </c>
      <c r="Y44" s="6">
        <f t="shared" ref="Y44" si="21">X44*100/Q44</f>
        <v>0</v>
      </c>
      <c r="Z44" s="13">
        <v>0</v>
      </c>
      <c r="AA44" s="6">
        <f t="shared" ref="AA44" si="22">Z44*100/Q44</f>
        <v>0</v>
      </c>
      <c r="AB44" s="13">
        <v>1</v>
      </c>
      <c r="AC44" s="6">
        <f t="shared" ref="AC44" si="23">AB44*100/Q44</f>
        <v>25</v>
      </c>
      <c r="AD44" s="7"/>
    </row>
    <row r="45" spans="1:30" x14ac:dyDescent="0.3">
      <c r="A45" s="21" t="s">
        <v>41</v>
      </c>
      <c r="B45" s="42"/>
      <c r="C45" s="12"/>
      <c r="D45" s="6"/>
      <c r="E45" s="12"/>
      <c r="F45" s="6"/>
      <c r="G45" s="12"/>
      <c r="H45" s="6"/>
      <c r="I45" s="12"/>
      <c r="J45" s="6"/>
      <c r="K45" s="12"/>
      <c r="L45" s="6"/>
      <c r="M45" s="12"/>
      <c r="N45" s="6"/>
      <c r="O45" s="46"/>
      <c r="P45" s="21" t="s">
        <v>41</v>
      </c>
      <c r="Q45" s="50"/>
      <c r="R45" s="12"/>
      <c r="S45" s="6"/>
      <c r="T45" s="12"/>
      <c r="U45" s="6"/>
      <c r="V45" s="12"/>
      <c r="W45" s="6"/>
      <c r="X45" s="12"/>
      <c r="Y45" s="6"/>
      <c r="Z45" s="12"/>
      <c r="AA45" s="6"/>
      <c r="AB45" s="12"/>
      <c r="AC45" s="6"/>
      <c r="AD45" s="7"/>
    </row>
    <row r="46" spans="1:30" x14ac:dyDescent="0.3">
      <c r="A46" s="21" t="s">
        <v>42</v>
      </c>
      <c r="B46" s="42">
        <f>SUM(B12:B26,B34)</f>
        <v>5734</v>
      </c>
      <c r="C46" s="12">
        <f>SUM(C12:C26,C34)</f>
        <v>366</v>
      </c>
      <c r="D46" s="6">
        <f t="shared" si="12"/>
        <v>6.3829787234042552</v>
      </c>
      <c r="E46" s="12">
        <f>SUM(E12:E26,E34)</f>
        <v>2310</v>
      </c>
      <c r="F46" s="6">
        <f t="shared" si="1"/>
        <v>40.28601325427276</v>
      </c>
      <c r="G46" s="12">
        <f>SUM(G12:G26,G34)</f>
        <v>1652</v>
      </c>
      <c r="H46" s="6">
        <f t="shared" si="2"/>
        <v>28.810603418207187</v>
      </c>
      <c r="I46" s="12">
        <f>SUM(I12:I26,I34)</f>
        <v>782</v>
      </c>
      <c r="J46" s="6">
        <f t="shared" si="3"/>
        <v>13.637949075688873</v>
      </c>
      <c r="K46" s="12">
        <f>SUM(K12:K26,K34)</f>
        <v>208</v>
      </c>
      <c r="L46" s="6">
        <f t="shared" si="4"/>
        <v>3.6274851761423093</v>
      </c>
      <c r="M46" s="12">
        <f>SUM(M12:M26,M34)</f>
        <v>416</v>
      </c>
      <c r="N46" s="6">
        <f t="shared" si="5"/>
        <v>7.2549703522846185</v>
      </c>
      <c r="O46" s="46"/>
      <c r="P46" s="21" t="s">
        <v>42</v>
      </c>
      <c r="Q46" s="50">
        <f>SUM(Q12:Q26)</f>
        <v>216</v>
      </c>
      <c r="R46" s="12">
        <f>SUM(R12:R26)</f>
        <v>10</v>
      </c>
      <c r="S46" s="6">
        <f>R46*100/Q46</f>
        <v>4.6296296296296298</v>
      </c>
      <c r="T46" s="12">
        <f>SUM(T12:T26)</f>
        <v>45</v>
      </c>
      <c r="U46" s="6">
        <f t="shared" si="11"/>
        <v>20.833333333333332</v>
      </c>
      <c r="V46" s="12">
        <f>SUM(V12:V26)</f>
        <v>94</v>
      </c>
      <c r="W46" s="6">
        <f t="shared" si="7"/>
        <v>43.518518518518519</v>
      </c>
      <c r="X46" s="12">
        <f>SUM(X12:X26)</f>
        <v>7</v>
      </c>
      <c r="Y46" s="6">
        <f t="shared" si="8"/>
        <v>3.2407407407407409</v>
      </c>
      <c r="Z46" s="12">
        <f>SUM(Z12:Z26)</f>
        <v>2</v>
      </c>
      <c r="AA46" s="6">
        <f t="shared" si="9"/>
        <v>0.92592592592592593</v>
      </c>
      <c r="AB46" s="12">
        <f>SUM(AB12:AB26)</f>
        <v>58</v>
      </c>
      <c r="AC46" s="6">
        <f t="shared" si="10"/>
        <v>26.851851851851851</v>
      </c>
      <c r="AD46" s="7"/>
    </row>
    <row r="47" spans="1:30" x14ac:dyDescent="0.3">
      <c r="A47" s="21" t="s">
        <v>43</v>
      </c>
      <c r="B47" s="42">
        <f>SUM(B27,B28,B29,B30,B31,B32,B33)</f>
        <v>1759</v>
      </c>
      <c r="C47" s="12">
        <f>SUM(C27:C33)</f>
        <v>3</v>
      </c>
      <c r="D47" s="6">
        <f t="shared" si="12"/>
        <v>0.17055144968732233</v>
      </c>
      <c r="E47" s="12">
        <f>SUM(E27:E33)</f>
        <v>517</v>
      </c>
      <c r="F47" s="6">
        <f t="shared" si="1"/>
        <v>29.391699829448552</v>
      </c>
      <c r="G47" s="12">
        <f>SUM(G27:G33)</f>
        <v>282</v>
      </c>
      <c r="H47" s="6">
        <f t="shared" si="2"/>
        <v>16.031836270608299</v>
      </c>
      <c r="I47" s="12">
        <f>SUM(I27:I33)</f>
        <v>117</v>
      </c>
      <c r="J47" s="6">
        <f t="shared" si="3"/>
        <v>6.6515065378055711</v>
      </c>
      <c r="K47" s="12">
        <f>SUM(K27:K33)</f>
        <v>21</v>
      </c>
      <c r="L47" s="6">
        <f t="shared" si="4"/>
        <v>1.1938601478112565</v>
      </c>
      <c r="M47" s="12">
        <f>SUM(M27:M33)</f>
        <v>819</v>
      </c>
      <c r="N47" s="6">
        <f t="shared" si="5"/>
        <v>46.560545764639002</v>
      </c>
      <c r="O47" s="46"/>
      <c r="P47" s="21" t="s">
        <v>43</v>
      </c>
      <c r="Q47" s="50">
        <f>SUM(Q27:Q33)</f>
        <v>127</v>
      </c>
      <c r="R47" s="12">
        <f>SUM(R27:R33)</f>
        <v>0</v>
      </c>
      <c r="S47" s="6">
        <f t="shared" si="6"/>
        <v>0</v>
      </c>
      <c r="T47" s="12">
        <f>SUM(T27:T33)</f>
        <v>13</v>
      </c>
      <c r="U47" s="6">
        <f t="shared" si="11"/>
        <v>10.236220472440944</v>
      </c>
      <c r="V47" s="12">
        <f>SUM(V27:V33)</f>
        <v>29</v>
      </c>
      <c r="W47" s="6">
        <f t="shared" si="7"/>
        <v>22.834645669291337</v>
      </c>
      <c r="X47" s="12">
        <f>SUM(X27:X33)</f>
        <v>1</v>
      </c>
      <c r="Y47" s="6">
        <f t="shared" si="8"/>
        <v>0.78740157480314965</v>
      </c>
      <c r="Z47" s="12">
        <f>SUM(Z27:Z33)</f>
        <v>0</v>
      </c>
      <c r="AA47" s="6">
        <f t="shared" si="9"/>
        <v>0</v>
      </c>
      <c r="AB47" s="12">
        <f>SUM(AB27:AB33)</f>
        <v>84</v>
      </c>
      <c r="AC47" s="6">
        <f t="shared" si="10"/>
        <v>66.141732283464563</v>
      </c>
      <c r="AD47" s="7"/>
    </row>
    <row r="48" spans="1:30" x14ac:dyDescent="0.3">
      <c r="A48" s="21" t="s">
        <v>44</v>
      </c>
      <c r="B48" s="42">
        <f>SUM(B28,B29,B30,B31,B32,B33)</f>
        <v>1746</v>
      </c>
      <c r="C48" s="12">
        <f>SUM(C28:C33)</f>
        <v>3</v>
      </c>
      <c r="D48" s="6">
        <f t="shared" si="12"/>
        <v>0.1718213058419244</v>
      </c>
      <c r="E48" s="12">
        <f>SUM(E28:E33)</f>
        <v>509</v>
      </c>
      <c r="F48" s="6">
        <f t="shared" si="1"/>
        <v>29.152348224513172</v>
      </c>
      <c r="G48" s="12">
        <f>SUM(G28:G33)</f>
        <v>277</v>
      </c>
      <c r="H48" s="6">
        <f t="shared" si="2"/>
        <v>15.86483390607102</v>
      </c>
      <c r="I48" s="12">
        <f>SUM(I28:I33)</f>
        <v>117</v>
      </c>
      <c r="J48" s="6">
        <f t="shared" si="3"/>
        <v>6.7010309278350517</v>
      </c>
      <c r="K48" s="12">
        <f>SUM(K28:K33)</f>
        <v>21</v>
      </c>
      <c r="L48" s="6">
        <f t="shared" si="4"/>
        <v>1.2027491408934707</v>
      </c>
      <c r="M48" s="12">
        <f>SUM(M28:M33)</f>
        <v>819</v>
      </c>
      <c r="N48" s="6">
        <f t="shared" si="5"/>
        <v>46.907216494845358</v>
      </c>
      <c r="O48" s="46"/>
      <c r="P48" s="21" t="s">
        <v>44</v>
      </c>
      <c r="Q48" s="50">
        <f>SUM(Q28:Q33)</f>
        <v>124</v>
      </c>
      <c r="R48" s="12">
        <f>SUM(R28:R33)</f>
        <v>0</v>
      </c>
      <c r="S48" s="6">
        <f t="shared" si="6"/>
        <v>0</v>
      </c>
      <c r="T48" s="12">
        <f>SUM(T28:T33)</f>
        <v>12</v>
      </c>
      <c r="U48" s="6">
        <f t="shared" si="11"/>
        <v>9.67741935483871</v>
      </c>
      <c r="V48" s="12">
        <f>SUM(V28:V33)</f>
        <v>28</v>
      </c>
      <c r="W48" s="6">
        <f t="shared" si="7"/>
        <v>22.580645161290324</v>
      </c>
      <c r="X48" s="12">
        <f>SUM(X28:X33)</f>
        <v>1</v>
      </c>
      <c r="Y48" s="6">
        <f t="shared" si="8"/>
        <v>0.80645161290322576</v>
      </c>
      <c r="Z48" s="12">
        <f>SUM(Z28:Z33)</f>
        <v>0</v>
      </c>
      <c r="AA48" s="6">
        <f t="shared" si="9"/>
        <v>0</v>
      </c>
      <c r="AB48" s="12">
        <f>SUM(AB28:AB33)</f>
        <v>83</v>
      </c>
      <c r="AC48" s="6">
        <f t="shared" si="10"/>
        <v>66.935483870967744</v>
      </c>
      <c r="AD48" s="7"/>
    </row>
    <row r="49" spans="1:30" x14ac:dyDescent="0.3">
      <c r="A49" s="21" t="s">
        <v>45</v>
      </c>
      <c r="B49" s="42"/>
      <c r="C49" s="12"/>
      <c r="D49" s="6"/>
      <c r="E49" s="12"/>
      <c r="F49" s="6"/>
      <c r="G49" s="12"/>
      <c r="H49" s="6"/>
      <c r="I49" s="12"/>
      <c r="J49" s="6"/>
      <c r="K49" s="12"/>
      <c r="L49" s="6"/>
      <c r="M49" s="12"/>
      <c r="N49" s="6"/>
      <c r="O49" s="46"/>
      <c r="P49" s="21" t="s">
        <v>45</v>
      </c>
      <c r="Q49" s="50"/>
      <c r="R49" s="12"/>
      <c r="S49" s="6"/>
      <c r="T49" s="12"/>
      <c r="U49" s="6"/>
      <c r="V49" s="12"/>
      <c r="W49" s="6"/>
      <c r="X49" s="12"/>
      <c r="Y49" s="6"/>
      <c r="Z49" s="12"/>
      <c r="AA49" s="6"/>
      <c r="AB49" s="12"/>
      <c r="AC49" s="6"/>
      <c r="AD49" s="7"/>
    </row>
    <row r="50" spans="1:30" x14ac:dyDescent="0.3">
      <c r="A50" s="21" t="s">
        <v>46</v>
      </c>
      <c r="B50" s="42">
        <f>SUM(B28,B29,B30,B31,B32)</f>
        <v>1020</v>
      </c>
      <c r="C50" s="12">
        <f>SUM(C28:C32)</f>
        <v>3</v>
      </c>
      <c r="D50" s="6">
        <f t="shared" si="12"/>
        <v>0.29411764705882354</v>
      </c>
      <c r="E50" s="12">
        <f>SUM(E28:E32)</f>
        <v>107</v>
      </c>
      <c r="F50" s="6">
        <f t="shared" si="1"/>
        <v>10.490196078431373</v>
      </c>
      <c r="G50" s="12">
        <f>SUM(G28:G32)</f>
        <v>206</v>
      </c>
      <c r="H50" s="6">
        <f t="shared" si="2"/>
        <v>20.196078431372548</v>
      </c>
      <c r="I50" s="12">
        <f>SUM(I28:I32)</f>
        <v>87</v>
      </c>
      <c r="J50" s="6">
        <f t="shared" si="3"/>
        <v>8.5294117647058822</v>
      </c>
      <c r="K50" s="12">
        <f>SUM(K28:K32)</f>
        <v>17</v>
      </c>
      <c r="L50" s="6">
        <f t="shared" si="4"/>
        <v>1.6666666666666667</v>
      </c>
      <c r="M50" s="12">
        <f>SUM(M28:M32)</f>
        <v>600</v>
      </c>
      <c r="N50" s="6">
        <f t="shared" si="5"/>
        <v>58.823529411764703</v>
      </c>
      <c r="O50" s="46"/>
      <c r="P50" s="21" t="s">
        <v>46</v>
      </c>
      <c r="Q50" s="50">
        <f>SUM(Q28,Q29,Q30,Q31,Q32)</f>
        <v>92</v>
      </c>
      <c r="R50" s="12">
        <f>SUM(R28:R32)</f>
        <v>0</v>
      </c>
      <c r="S50" s="6">
        <f t="shared" si="6"/>
        <v>0</v>
      </c>
      <c r="T50" s="12">
        <f>SUM(T28:T32)</f>
        <v>9</v>
      </c>
      <c r="U50" s="6">
        <f t="shared" si="11"/>
        <v>9.7826086956521738</v>
      </c>
      <c r="V50" s="12">
        <f>SUM(V28:V32)</f>
        <v>10</v>
      </c>
      <c r="W50" s="6">
        <f t="shared" si="7"/>
        <v>10.869565217391305</v>
      </c>
      <c r="X50" s="12">
        <f>SUM(X28:X32)</f>
        <v>0</v>
      </c>
      <c r="Y50" s="6">
        <f t="shared" si="8"/>
        <v>0</v>
      </c>
      <c r="Z50" s="12">
        <f>SUM(Z28:Z32)</f>
        <v>0</v>
      </c>
      <c r="AA50" s="6">
        <f t="shared" si="9"/>
        <v>0</v>
      </c>
      <c r="AB50" s="12">
        <f>SUM(AB28:AB32)</f>
        <v>73</v>
      </c>
      <c r="AC50" s="6">
        <f t="shared" si="10"/>
        <v>79.347826086956516</v>
      </c>
      <c r="AD50" s="7"/>
    </row>
    <row r="51" spans="1:30" x14ac:dyDescent="0.3">
      <c r="A51" s="21" t="s">
        <v>47</v>
      </c>
      <c r="B51" s="42">
        <f>SUM(B28,B29,B31,B32)</f>
        <v>931</v>
      </c>
      <c r="C51" s="12">
        <f>SUM(C28,C29,C31:C32)</f>
        <v>2</v>
      </c>
      <c r="D51" s="6">
        <f t="shared" si="12"/>
        <v>0.21482277121374865</v>
      </c>
      <c r="E51" s="12">
        <f>SUM(E28:E29,E31:E32)</f>
        <v>101</v>
      </c>
      <c r="F51" s="6">
        <f t="shared" si="1"/>
        <v>10.848549946294307</v>
      </c>
      <c r="G51" s="12">
        <f>SUM(G28:G29,G31:G32)</f>
        <v>190</v>
      </c>
      <c r="H51" s="6">
        <f t="shared" si="2"/>
        <v>20.408163265306122</v>
      </c>
      <c r="I51" s="12">
        <f>SUM(I28:I29,I31:I32)</f>
        <v>78</v>
      </c>
      <c r="J51" s="6">
        <f t="shared" si="3"/>
        <v>8.3780880773361979</v>
      </c>
      <c r="K51" s="12">
        <f>SUM(K28:K29,K31:K32)</f>
        <v>16</v>
      </c>
      <c r="L51" s="6">
        <f t="shared" si="4"/>
        <v>1.7185821697099892</v>
      </c>
      <c r="M51" s="12">
        <f>SUM(M28:M29,M31:M32)</f>
        <v>544</v>
      </c>
      <c r="N51" s="6">
        <f t="shared" si="5"/>
        <v>58.431793770139635</v>
      </c>
      <c r="O51" s="46"/>
      <c r="P51" s="21" t="s">
        <v>47</v>
      </c>
      <c r="Q51" s="50">
        <f>SUM(Q28,Q29,Q31,Q32)</f>
        <v>65</v>
      </c>
      <c r="R51" s="12">
        <f>SUM(R28:R29,R31:R32)</f>
        <v>0</v>
      </c>
      <c r="S51" s="6">
        <f t="shared" si="6"/>
        <v>0</v>
      </c>
      <c r="T51" s="12">
        <f>SUM(T28:T29,T31:T32)</f>
        <v>7</v>
      </c>
      <c r="U51" s="6">
        <f t="shared" si="11"/>
        <v>10.76923076923077</v>
      </c>
      <c r="V51" s="12">
        <f>SUM(V28:V29,V31:V32)</f>
        <v>9</v>
      </c>
      <c r="W51" s="6">
        <f t="shared" si="7"/>
        <v>13.846153846153847</v>
      </c>
      <c r="X51" s="12">
        <f>SUM(X28:X29,X31:X32)</f>
        <v>0</v>
      </c>
      <c r="Y51" s="6">
        <f t="shared" si="8"/>
        <v>0</v>
      </c>
      <c r="Z51" s="12">
        <f>SUM(Z28:Z29,Z31:Z32)</f>
        <v>0</v>
      </c>
      <c r="AA51" s="6">
        <f t="shared" si="9"/>
        <v>0</v>
      </c>
      <c r="AB51" s="12">
        <f>SUM(AB28:AB29,AB31:AB32)</f>
        <v>49</v>
      </c>
      <c r="AC51" s="6">
        <f t="shared" si="10"/>
        <v>75.384615384615387</v>
      </c>
      <c r="AD51" s="7"/>
    </row>
    <row r="52" spans="1:30" x14ac:dyDescent="0.3">
      <c r="A52" s="21" t="s">
        <v>48</v>
      </c>
      <c r="B52" s="42">
        <f>SUM([1]SC!C6,[1]SC!C7,[1]SC!C8,[1]SC!C10,[1]SC!C11,[1]SC!C12,[1]SC!C13,[1]SC!C14,[1]SC!C15,[1]SC!C16,[1]SC!C17,[1]SC!C18,[1]SC!C19,[1]SC!C20,[1]SC!C21,[1]SC!C27,B34)</f>
        <v>6473</v>
      </c>
      <c r="C52" s="12">
        <f>SUM(C33,C12:C27,C34)</f>
        <v>366</v>
      </c>
      <c r="D52" s="6">
        <f t="shared" si="12"/>
        <v>5.6542561408929402</v>
      </c>
      <c r="E52" s="12">
        <f>SUM(E12:E27,E33,E34)</f>
        <v>2720</v>
      </c>
      <c r="F52" s="6">
        <f t="shared" si="1"/>
        <v>42.020701374942064</v>
      </c>
      <c r="G52" s="12">
        <f>SUM(G12:G27,G33,G34)</f>
        <v>1728</v>
      </c>
      <c r="H52" s="6">
        <f t="shared" si="2"/>
        <v>26.695504402904373</v>
      </c>
      <c r="I52" s="12">
        <f>SUM(I12:I27,I33,I34)</f>
        <v>812</v>
      </c>
      <c r="J52" s="6">
        <f t="shared" si="3"/>
        <v>12.544415263401824</v>
      </c>
      <c r="K52" s="12">
        <f>SUM(K12:K27,K33,K34)</f>
        <v>212</v>
      </c>
      <c r="L52" s="6">
        <f t="shared" si="4"/>
        <v>3.2751429012822495</v>
      </c>
      <c r="M52" s="12">
        <f>SUM(M12:M27,M33,M34)</f>
        <v>635</v>
      </c>
      <c r="N52" s="6">
        <f t="shared" si="5"/>
        <v>9.8099799165765482</v>
      </c>
      <c r="O52" s="46"/>
      <c r="P52" s="21" t="s">
        <v>48</v>
      </c>
      <c r="Q52" s="50">
        <f>SUM(Q12:Q27,Q33)</f>
        <v>251</v>
      </c>
      <c r="R52" s="12">
        <f>SUM(R12:R27,R33)</f>
        <v>10</v>
      </c>
      <c r="S52" s="6">
        <f t="shared" si="6"/>
        <v>3.9840637450199203</v>
      </c>
      <c r="T52" s="12">
        <f>SUM(T12:T27,T33)</f>
        <v>49</v>
      </c>
      <c r="U52" s="6">
        <f t="shared" si="11"/>
        <v>19.52191235059761</v>
      </c>
      <c r="V52" s="12">
        <f>SUM(V12:V27,V33)</f>
        <v>113</v>
      </c>
      <c r="W52" s="6">
        <f t="shared" si="7"/>
        <v>45.019920318725099</v>
      </c>
      <c r="X52" s="12">
        <f>SUM(X12:X27,X33)</f>
        <v>8</v>
      </c>
      <c r="Y52" s="6">
        <f t="shared" si="8"/>
        <v>3.1872509960159361</v>
      </c>
      <c r="Z52" s="12">
        <f>SUM(Z12:Z27,Z33)</f>
        <v>2</v>
      </c>
      <c r="AA52" s="6">
        <f t="shared" si="9"/>
        <v>0.79681274900398402</v>
      </c>
      <c r="AB52" s="12">
        <f>SUM(AB12:AB27,AB33)</f>
        <v>69</v>
      </c>
      <c r="AC52" s="6">
        <f t="shared" si="10"/>
        <v>27.490039840637451</v>
      </c>
      <c r="AD52" s="7"/>
    </row>
    <row r="53" spans="1:30" x14ac:dyDescent="0.3">
      <c r="A53" s="21" t="s">
        <v>49</v>
      </c>
      <c r="B53" s="42">
        <f>SUM(B12,B13,B14,B16,B17,B18,B19,B20,B21,B22,B23,B24,B25,B26,B27,B34)</f>
        <v>5747</v>
      </c>
      <c r="C53" s="12">
        <f>SUM(C12:C27,C34)</f>
        <v>366</v>
      </c>
      <c r="D53" s="6">
        <f t="shared" si="12"/>
        <v>6.3685401078823736</v>
      </c>
      <c r="E53" s="12">
        <f>SUM(E12:E27,E34)</f>
        <v>2318</v>
      </c>
      <c r="F53" s="6">
        <f t="shared" si="1"/>
        <v>40.334087349921695</v>
      </c>
      <c r="G53" s="12">
        <f>SUM(G12:G27,G34)</f>
        <v>1657</v>
      </c>
      <c r="H53" s="6">
        <f t="shared" si="2"/>
        <v>28.832434313554899</v>
      </c>
      <c r="I53" s="12">
        <f>SUM(I12:I27,I34)</f>
        <v>782</v>
      </c>
      <c r="J53" s="6">
        <f t="shared" si="3"/>
        <v>13.607099356185836</v>
      </c>
      <c r="K53" s="12">
        <f>SUM(K12:K27,K34)</f>
        <v>208</v>
      </c>
      <c r="L53" s="6">
        <f t="shared" si="4"/>
        <v>3.6192796241517313</v>
      </c>
      <c r="M53" s="12">
        <f>SUM(M12:M27,M34)</f>
        <v>416</v>
      </c>
      <c r="N53" s="6">
        <f t="shared" si="5"/>
        <v>7.2385592483034626</v>
      </c>
      <c r="O53" s="46"/>
      <c r="P53" s="21" t="s">
        <v>49</v>
      </c>
      <c r="Q53" s="52">
        <f>SUM(Q12:Q27)</f>
        <v>219</v>
      </c>
      <c r="R53" s="12">
        <f>SUM(R12:R27)</f>
        <v>10</v>
      </c>
      <c r="S53" s="6">
        <f t="shared" si="6"/>
        <v>4.5662100456621006</v>
      </c>
      <c r="T53" s="12">
        <f>SUM(T12:T27)</f>
        <v>46</v>
      </c>
      <c r="U53" s="6">
        <f t="shared" si="11"/>
        <v>21.004566210045663</v>
      </c>
      <c r="V53" s="12">
        <f>SUM(V12:V27)</f>
        <v>95</v>
      </c>
      <c r="W53" s="6">
        <f t="shared" si="7"/>
        <v>43.378995433789953</v>
      </c>
      <c r="X53" s="12">
        <f>SUM(X12:X27)</f>
        <v>7</v>
      </c>
      <c r="Y53" s="6">
        <f t="shared" si="8"/>
        <v>3.1963470319634704</v>
      </c>
      <c r="Z53" s="12">
        <f>SUM(Z12:Z27)</f>
        <v>2</v>
      </c>
      <c r="AA53" s="6">
        <f t="shared" si="9"/>
        <v>0.91324200913242004</v>
      </c>
      <c r="AB53" s="12">
        <f>SUM(AB12:AB27)</f>
        <v>59</v>
      </c>
      <c r="AC53" s="6">
        <f t="shared" si="10"/>
        <v>26.940639269406393</v>
      </c>
      <c r="AD53" s="7"/>
    </row>
    <row r="54" spans="1:30" x14ac:dyDescent="0.3">
      <c r="A54" s="21" t="s">
        <v>50</v>
      </c>
      <c r="B54" s="42"/>
      <c r="C54" s="12"/>
      <c r="D54" s="6"/>
      <c r="E54" s="12"/>
      <c r="F54" s="6"/>
      <c r="G54" s="12"/>
      <c r="H54" s="6"/>
      <c r="I54" s="12"/>
      <c r="J54" s="6"/>
      <c r="K54" s="12"/>
      <c r="L54" s="6"/>
      <c r="M54" s="12"/>
      <c r="N54" s="6"/>
      <c r="O54" s="46"/>
      <c r="P54" s="21" t="s">
        <v>50</v>
      </c>
      <c r="Q54" s="50"/>
      <c r="R54" s="12"/>
      <c r="S54" s="6"/>
      <c r="T54" s="12"/>
      <c r="U54" s="6"/>
      <c r="V54" s="12"/>
      <c r="W54" s="6"/>
      <c r="X54" s="12"/>
      <c r="Y54" s="6"/>
      <c r="Z54" s="12"/>
      <c r="AA54" s="6"/>
      <c r="AB54" s="12"/>
      <c r="AC54" s="6"/>
      <c r="AD54" s="7"/>
    </row>
    <row r="55" spans="1:30" x14ac:dyDescent="0.3">
      <c r="A55" s="21" t="s">
        <v>51</v>
      </c>
      <c r="B55" s="42">
        <f>SUM(B12,B13,B14,B16,B17,B18,B19,B20,B21,B22,B23,B24,B25,B34)</f>
        <v>5627</v>
      </c>
      <c r="C55" s="12">
        <f>SUM(C12:C25,C34)</f>
        <v>364</v>
      </c>
      <c r="D55" s="6">
        <f t="shared" si="12"/>
        <v>6.4688110893904387</v>
      </c>
      <c r="E55" s="12">
        <f>SUM(E12:E25,E34)</f>
        <v>2270</v>
      </c>
      <c r="F55" s="6">
        <f t="shared" si="1"/>
        <v>40.341212013506308</v>
      </c>
      <c r="G55" s="12">
        <f>SUM(G12:G25,G34)</f>
        <v>1619</v>
      </c>
      <c r="H55" s="6">
        <f t="shared" si="2"/>
        <v>28.771992180558023</v>
      </c>
      <c r="I55" s="12">
        <f>SUM(I12:I25,I34)</f>
        <v>757</v>
      </c>
      <c r="J55" s="6">
        <f t="shared" si="3"/>
        <v>13.452994490847699</v>
      </c>
      <c r="K55" s="12">
        <f>SUM(K12:K25,K34)</f>
        <v>201</v>
      </c>
      <c r="L55" s="6">
        <f t="shared" si="4"/>
        <v>3.5720632663941712</v>
      </c>
      <c r="M55" s="12">
        <f>SUM(M12:M25,M34)</f>
        <v>416</v>
      </c>
      <c r="N55" s="6">
        <f t="shared" si="5"/>
        <v>7.3929269593033586</v>
      </c>
      <c r="O55" s="46"/>
      <c r="P55" s="21" t="s">
        <v>51</v>
      </c>
      <c r="Q55" s="50">
        <f>SUM(Q12:Q25)</f>
        <v>210</v>
      </c>
      <c r="R55" s="12">
        <f>SUM(R12:R25)</f>
        <v>10</v>
      </c>
      <c r="S55" s="6">
        <f t="shared" si="6"/>
        <v>4.7619047619047619</v>
      </c>
      <c r="T55" s="12">
        <f>SUM(T12:T25)</f>
        <v>44</v>
      </c>
      <c r="U55" s="6">
        <f t="shared" si="11"/>
        <v>20.952380952380953</v>
      </c>
      <c r="V55" s="12">
        <f>SUM(V12:V25)</f>
        <v>89</v>
      </c>
      <c r="W55" s="6">
        <f t="shared" si="7"/>
        <v>42.38095238095238</v>
      </c>
      <c r="X55" s="12">
        <f>SUM(X12:X25)</f>
        <v>7</v>
      </c>
      <c r="Y55" s="6">
        <f t="shared" si="8"/>
        <v>3.3333333333333335</v>
      </c>
      <c r="Z55" s="12">
        <f>SUM(Z12:Z25)</f>
        <v>2</v>
      </c>
      <c r="AA55" s="6">
        <f t="shared" si="9"/>
        <v>0.95238095238095233</v>
      </c>
      <c r="AB55" s="12">
        <f>SUM(AB12:AB25)</f>
        <v>58</v>
      </c>
      <c r="AC55" s="6">
        <f t="shared" si="10"/>
        <v>27.61904761904762</v>
      </c>
      <c r="AD55" s="7"/>
    </row>
    <row r="56" spans="1:30" x14ac:dyDescent="0.3">
      <c r="A56" s="21" t="s">
        <v>52</v>
      </c>
      <c r="B56" s="42">
        <f>SUM(B26,B27,B33)</f>
        <v>846</v>
      </c>
      <c r="C56" s="12">
        <f>SUM(C26,C27,C33)</f>
        <v>2</v>
      </c>
      <c r="D56" s="6">
        <f t="shared" si="12"/>
        <v>0.2364066193853428</v>
      </c>
      <c r="E56" s="12">
        <f>SUM(E26:E27,E33)</f>
        <v>450</v>
      </c>
      <c r="F56" s="6">
        <f t="shared" si="1"/>
        <v>53.191489361702125</v>
      </c>
      <c r="G56" s="12">
        <f>SUM(G26:G27,G33)</f>
        <v>109</v>
      </c>
      <c r="H56" s="6">
        <f t="shared" si="2"/>
        <v>12.884160756501181</v>
      </c>
      <c r="I56" s="12">
        <f>SUM(I26:I27,I33)</f>
        <v>55</v>
      </c>
      <c r="J56" s="6">
        <f t="shared" si="3"/>
        <v>6.501182033096927</v>
      </c>
      <c r="K56" s="12">
        <f>SUM(K26:K27,K33)</f>
        <v>11</v>
      </c>
      <c r="L56" s="6">
        <f t="shared" si="4"/>
        <v>1.3002364066193854</v>
      </c>
      <c r="M56" s="12">
        <f>SUM(M26:M27,M33)</f>
        <v>219</v>
      </c>
      <c r="N56" s="6">
        <f t="shared" si="5"/>
        <v>25.886524822695037</v>
      </c>
      <c r="O56" s="46"/>
      <c r="P56" s="21" t="s">
        <v>52</v>
      </c>
      <c r="Q56" s="50">
        <f>SUM(Q26,Q27,Q33)</f>
        <v>41</v>
      </c>
      <c r="R56" s="12">
        <f>SUM(R26:R27,R33)</f>
        <v>0</v>
      </c>
      <c r="S56" s="6">
        <f t="shared" si="6"/>
        <v>0</v>
      </c>
      <c r="T56" s="12">
        <f>SUM(T26:T27,T33)</f>
        <v>5</v>
      </c>
      <c r="U56" s="6">
        <f t="shared" si="11"/>
        <v>12.195121951219512</v>
      </c>
      <c r="V56" s="12">
        <f>SUM(V26:V27,V33)</f>
        <v>24</v>
      </c>
      <c r="W56" s="6">
        <f t="shared" si="7"/>
        <v>58.536585365853661</v>
      </c>
      <c r="X56" s="12">
        <f>SUM(X26:X27,X33)</f>
        <v>1</v>
      </c>
      <c r="Y56" s="6">
        <f t="shared" si="8"/>
        <v>2.4390243902439024</v>
      </c>
      <c r="Z56" s="12">
        <f>SUM(Z26:Z27,Z33)</f>
        <v>0</v>
      </c>
      <c r="AA56" s="6">
        <f t="shared" si="9"/>
        <v>0</v>
      </c>
      <c r="AB56" s="12">
        <f>SUM(AB26:AB27,AB33)</f>
        <v>11</v>
      </c>
      <c r="AC56" s="6">
        <f t="shared" si="10"/>
        <v>26.829268292682926</v>
      </c>
      <c r="AD56" s="7"/>
    </row>
    <row r="57" spans="1:30" x14ac:dyDescent="0.3">
      <c r="A57" s="21" t="s">
        <v>53</v>
      </c>
      <c r="B57" s="42">
        <f>SUM(B28,B29,B30,B31,B32)</f>
        <v>1020</v>
      </c>
      <c r="C57" s="12">
        <f>SUM(C28:C32)</f>
        <v>3</v>
      </c>
      <c r="D57" s="6">
        <f t="shared" si="12"/>
        <v>0.29411764705882354</v>
      </c>
      <c r="E57" s="12">
        <f>SUM(E28:E32)</f>
        <v>107</v>
      </c>
      <c r="F57" s="6">
        <f t="shared" si="1"/>
        <v>10.490196078431373</v>
      </c>
      <c r="G57" s="12">
        <f>SUM(G28:G32)</f>
        <v>206</v>
      </c>
      <c r="H57" s="6">
        <f t="shared" si="2"/>
        <v>20.196078431372548</v>
      </c>
      <c r="I57" s="12">
        <f>SUM(I28:I32)</f>
        <v>87</v>
      </c>
      <c r="J57" s="6">
        <f t="shared" si="3"/>
        <v>8.5294117647058822</v>
      </c>
      <c r="K57" s="12">
        <f>SUM(K28:K32)</f>
        <v>17</v>
      </c>
      <c r="L57" s="6">
        <f t="shared" si="4"/>
        <v>1.6666666666666667</v>
      </c>
      <c r="M57" s="12">
        <f>SUM(M28:M32)</f>
        <v>600</v>
      </c>
      <c r="N57" s="6">
        <f t="shared" si="5"/>
        <v>58.823529411764703</v>
      </c>
      <c r="O57" s="46"/>
      <c r="P57" s="21" t="s">
        <v>53</v>
      </c>
      <c r="Q57" s="50">
        <f>SUM(Q28,Q29,Q30,Q31,Q32)</f>
        <v>92</v>
      </c>
      <c r="R57" s="12">
        <f>SUM(R28:R32)</f>
        <v>0</v>
      </c>
      <c r="S57" s="6">
        <f t="shared" si="6"/>
        <v>0</v>
      </c>
      <c r="T57" s="12">
        <f>SUM(T28:T32)</f>
        <v>9</v>
      </c>
      <c r="U57" s="6">
        <f t="shared" si="11"/>
        <v>9.7826086956521738</v>
      </c>
      <c r="V57" s="12">
        <f>SUM(V28:V32)</f>
        <v>10</v>
      </c>
      <c r="W57" s="6">
        <f t="shared" si="7"/>
        <v>10.869565217391305</v>
      </c>
      <c r="X57" s="12">
        <f>SUM(X28:X32)</f>
        <v>0</v>
      </c>
      <c r="Y57" s="6">
        <f t="shared" si="8"/>
        <v>0</v>
      </c>
      <c r="Z57" s="12">
        <f>SUM(Z28:Z32)</f>
        <v>0</v>
      </c>
      <c r="AA57" s="6">
        <f t="shared" si="9"/>
        <v>0</v>
      </c>
      <c r="AB57" s="12">
        <f>SUM(AB28:AB32)</f>
        <v>73</v>
      </c>
      <c r="AC57" s="6">
        <f t="shared" si="10"/>
        <v>79.347826086956516</v>
      </c>
      <c r="AD57" s="7"/>
    </row>
    <row r="58" spans="1:30" x14ac:dyDescent="0.3">
      <c r="A58" s="38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</row>
    <row r="59" spans="1:30" ht="18.75" customHeight="1" x14ac:dyDescent="0.3">
      <c r="A59" s="36" t="s">
        <v>61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8"/>
      <c r="P59" s="36" t="s">
        <v>59</v>
      </c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30" x14ac:dyDescent="0.3">
      <c r="A60" s="37" t="s">
        <v>66</v>
      </c>
      <c r="B60" s="48" t="s">
        <v>65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7" t="s">
        <v>66</v>
      </c>
      <c r="Q60" s="48" t="s">
        <v>65</v>
      </c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</row>
    <row r="61" spans="1:30" x14ac:dyDescent="0.3">
      <c r="A61" s="38" t="s">
        <v>60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 t="s">
        <v>60</v>
      </c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</row>
  </sheetData>
  <mergeCells count="22">
    <mergeCell ref="A59:N59"/>
    <mergeCell ref="P59:AC59"/>
    <mergeCell ref="I10:J10"/>
    <mergeCell ref="K10:L10"/>
    <mergeCell ref="M10:N10"/>
    <mergeCell ref="Q10:Q11"/>
    <mergeCell ref="R10:S10"/>
    <mergeCell ref="T10:U10"/>
    <mergeCell ref="A8:N8"/>
    <mergeCell ref="P8:AC8"/>
    <mergeCell ref="A9:A11"/>
    <mergeCell ref="B9:N9"/>
    <mergeCell ref="P9:P11"/>
    <mergeCell ref="Q9:AC9"/>
    <mergeCell ref="B10:B11"/>
    <mergeCell ref="C10:D10"/>
    <mergeCell ref="E10:F10"/>
    <mergeCell ref="G10:H10"/>
    <mergeCell ref="V10:W10"/>
    <mergeCell ref="X10:Y10"/>
    <mergeCell ref="Z10:AA10"/>
    <mergeCell ref="AB10:AC10"/>
  </mergeCells>
  <hyperlinks>
    <hyperlink ref="B60" r:id="rId1"/>
    <hyperlink ref="Q60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 Acque superficiali</vt:lpstr>
    </vt:vector>
  </TitlesOfParts>
  <Company>I.S.P.R.A.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bernabei</dc:creator>
  <cp:lastModifiedBy>Giovanni Finocchiaro</cp:lastModifiedBy>
  <dcterms:created xsi:type="dcterms:W3CDTF">2018-09-03T09:31:23Z</dcterms:created>
  <dcterms:modified xsi:type="dcterms:W3CDTF">2020-04-22T07:41:03Z</dcterms:modified>
</cp:coreProperties>
</file>